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446" windowWidth="8460" windowHeight="10410" tabRatio="663" activeTab="5"/>
  </bookViews>
  <sheets>
    <sheet name="Upgradation Works" sheetId="1" r:id="rId1"/>
    <sheet name="Upgradation Services " sheetId="2" r:id="rId2"/>
    <sheet name="Maintenance Works" sheetId="3" r:id="rId3"/>
    <sheet name="Maintenance Services" sheetId="4" r:id="rId4"/>
    <sheet name="IDS Services " sheetId="5" r:id="rId5"/>
    <sheet name="IDS Goods" sheetId="6" r:id="rId6"/>
  </sheets>
  <definedNames>
    <definedName name="_xlnm.Print_Area" localSheetId="5">'IDS Goods'!$A$1:$AB$15</definedName>
    <definedName name="_xlnm.Print_Area" localSheetId="4">'IDS Services '!$A$1:$AC$94</definedName>
    <definedName name="_xlnm.Print_Area" localSheetId="3">'Maintenance Services'!$A$1:$AE$12</definedName>
    <definedName name="_xlnm.Print_Area" localSheetId="2">'Maintenance Works'!$A$1:$AB$86</definedName>
    <definedName name="_xlnm.Print_Area" localSheetId="1">'Upgradation Services '!$A$1:$AD$9</definedName>
    <definedName name="_xlnm.Print_Area" localSheetId="0">'Upgradation Works'!$A$1:$AD$26</definedName>
    <definedName name="_xlnm.Print_Titles" localSheetId="4">'IDS Services '!$4:$6</definedName>
    <definedName name="_xlnm.Print_Titles" localSheetId="3">'Maintenance Services'!$5:$7</definedName>
    <definedName name="_xlnm.Print_Titles" localSheetId="2">'Maintenance Works'!$4:$6</definedName>
    <definedName name="_xlnm.Print_Titles" localSheetId="0">'Upgradation Works'!$4:$6</definedName>
  </definedNames>
  <calcPr fullCalcOnLoad="1"/>
</workbook>
</file>

<file path=xl/sharedStrings.xml><?xml version="1.0" encoding="utf-8"?>
<sst xmlns="http://schemas.openxmlformats.org/spreadsheetml/2006/main" count="507" uniqueCount="195">
  <si>
    <t>Base Cost Million Rs.</t>
  </si>
  <si>
    <t>Base Cost Million US$</t>
  </si>
  <si>
    <t>Method of Procurement ICB/NCB</t>
  </si>
  <si>
    <t>Design/Investigation completed (Date)</t>
  </si>
  <si>
    <t>Invitation (Date)</t>
  </si>
  <si>
    <t>Bank's No Objection to contract Award (Date)</t>
  </si>
  <si>
    <t>Bids</t>
  </si>
  <si>
    <t>ICB</t>
  </si>
  <si>
    <t>Bank's No Objection to Bidding Document (Date)</t>
  </si>
  <si>
    <t>Length in km</t>
  </si>
  <si>
    <t>TAMIL NADU ROAD SECTOR PROJECT</t>
  </si>
  <si>
    <t>Package No.</t>
  </si>
  <si>
    <t>PP</t>
  </si>
  <si>
    <t>R</t>
  </si>
  <si>
    <t>A</t>
  </si>
  <si>
    <t>Description of Package</t>
  </si>
  <si>
    <t xml:space="preserve">Project componet Identification code </t>
  </si>
  <si>
    <t xml:space="preserve">Description of works </t>
  </si>
  <si>
    <t>Preparation of Bid document and Estimate  (Date )</t>
  </si>
  <si>
    <t>Estimate Sanctioned                (Date)</t>
  </si>
  <si>
    <t>Estimate Sanctioned                (Value in US$/Rs.)</t>
  </si>
  <si>
    <t>Contract signed (Date)</t>
  </si>
  <si>
    <t>Commencement of Work (Date)</t>
  </si>
  <si>
    <t>Physical and Price Contingency Million Rs.</t>
  </si>
  <si>
    <t>Physical and Price Contingency Million US$</t>
  </si>
  <si>
    <t>Total Cost including Contingency                          Million Rs.</t>
  </si>
  <si>
    <t>Total Cost including Contingency                        Million US$</t>
  </si>
  <si>
    <t>Contract Period in months</t>
  </si>
  <si>
    <t>A. Road Upgradation Component</t>
  </si>
  <si>
    <t xml:space="preserve">NCB </t>
  </si>
  <si>
    <t>PPP Support (2 to 4 contracts)</t>
  </si>
  <si>
    <t>Opened on (Date)</t>
  </si>
  <si>
    <t>Contract award decided(Date)</t>
  </si>
  <si>
    <t>Approval of Government for entrustment (Date)</t>
  </si>
  <si>
    <t xml:space="preserve">* PP: Target dates agreed as per Procurement Plan </t>
  </si>
  <si>
    <t>R.Revision 1,2 etc</t>
  </si>
  <si>
    <t>A:Actual dates</t>
  </si>
  <si>
    <t>WBR No: World Bank Reference Number</t>
  </si>
  <si>
    <t>** Applicable license of 'Prior Review' by Bank</t>
  </si>
  <si>
    <t>Description of Services</t>
  </si>
  <si>
    <t>Advertising for shortlisting (Date)</t>
  </si>
  <si>
    <t>TOR/shortlist to be finalised (Date)</t>
  </si>
  <si>
    <t>RFP Final Draft to be forwarded to the Bank (Date)</t>
  </si>
  <si>
    <t>No Objection from Bank for(a). TOR/shortlist/ (b).Final RFP (Date)</t>
  </si>
  <si>
    <t>Proposals</t>
  </si>
  <si>
    <t>Evaluation to be finalised                    (a) Technical (b) combined         (c) Draft contract (d) Final contract (Date)</t>
  </si>
  <si>
    <t>Bank's No Objection to                       (a) Technical (b) combined         (c) Draft contract (d) Final contract Award (Date)</t>
  </si>
  <si>
    <t>Services to be completed (Date)</t>
  </si>
  <si>
    <t>Contract Numbers, Value and Currency</t>
  </si>
  <si>
    <t>Name of Consultant/Nationality &amp; Zip Code, if USA</t>
  </si>
  <si>
    <t>WBR No.</t>
  </si>
  <si>
    <t>Consultancy Period in months</t>
  </si>
  <si>
    <t xml:space="preserve">Method of Selection             </t>
  </si>
  <si>
    <t>RFP issued (Date)</t>
  </si>
  <si>
    <t>Receipt  (Date)</t>
  </si>
  <si>
    <t>pp</t>
  </si>
  <si>
    <t>QCBS</t>
  </si>
  <si>
    <t>Name of Contractor / Nationality</t>
  </si>
  <si>
    <t>Target Date of completion (Date)</t>
  </si>
  <si>
    <t>R1</t>
  </si>
  <si>
    <t>R2</t>
  </si>
  <si>
    <t>Contract No., Value of contract &amp; currency</t>
  </si>
  <si>
    <t>R3</t>
  </si>
  <si>
    <t>CA 13**</t>
  </si>
  <si>
    <t>CA6**</t>
  </si>
  <si>
    <t>CA5**</t>
  </si>
  <si>
    <t>Post Review</t>
  </si>
  <si>
    <t>Estimate Sanctioned and Bid document sent to the Bank for No Objection (Date)</t>
  </si>
  <si>
    <t>R4</t>
  </si>
  <si>
    <t>R5</t>
  </si>
  <si>
    <t>R6</t>
  </si>
  <si>
    <t>Estimate santioned (US$/Rs in M)</t>
  </si>
  <si>
    <t>R7</t>
  </si>
  <si>
    <t>R8</t>
  </si>
  <si>
    <t xml:space="preserve">Description of works/Goods </t>
  </si>
  <si>
    <t>Preparation of Estimate and Bid document Estimate (Date)</t>
  </si>
  <si>
    <t>Contract Award decided (Date)</t>
  </si>
  <si>
    <t xml:space="preserve">Name of Contractor / Nationality </t>
  </si>
  <si>
    <t>Commencement of Work                      (Date)</t>
  </si>
  <si>
    <t>Target date of completion(Date)</t>
  </si>
  <si>
    <t>Description of Packages</t>
  </si>
  <si>
    <t>Physical and Price Contingency Million US$.</t>
  </si>
  <si>
    <t>Total Cost including ContingencyMillion Rs.</t>
  </si>
  <si>
    <t>Total Cost including Contingency Million US$</t>
  </si>
  <si>
    <t>Opened On (Date)</t>
  </si>
  <si>
    <t>NCB</t>
  </si>
  <si>
    <t>Post review</t>
  </si>
  <si>
    <t>CB03-01</t>
  </si>
  <si>
    <t xml:space="preserve">Performance Based Contracts </t>
  </si>
  <si>
    <t>CB05-01</t>
  </si>
  <si>
    <t xml:space="preserve">Performance based maintenance contracts </t>
  </si>
  <si>
    <t>CB09-3-4</t>
  </si>
  <si>
    <t>3 to 4 contracts</t>
  </si>
  <si>
    <t>Minor Improvement works and Education (Will be taken up based on the output of Road Safety Audit)</t>
  </si>
  <si>
    <t>DC/NS/CQS</t>
  </si>
  <si>
    <t xml:space="preserve">Procurement of servers and other computer hardware for Transport Dept. </t>
  </si>
  <si>
    <t>Reconstruction of Tsunami affected bridge connecting Keelamanakudi and Melamanakudi villages</t>
  </si>
  <si>
    <t xml:space="preserve">Post Review. However Technical Specification to be reviewed by the Bank. </t>
  </si>
  <si>
    <t>Estimated value  Million US$/INR</t>
  </si>
  <si>
    <t>CB11**</t>
  </si>
  <si>
    <t xml:space="preserve">Scope of work  to be finalised. Method of procurement will be as per the loan agreement for that value. </t>
  </si>
  <si>
    <t xml:space="preserve">PROCUREMENT PLAN PART B - WORKS TO BE AWARDED </t>
  </si>
  <si>
    <t>I. ROAD UPGRADATION COMPONENT</t>
  </si>
  <si>
    <t>Estimate Sanctioned (Value in US$/Rs.)</t>
  </si>
  <si>
    <t>R9</t>
  </si>
  <si>
    <t xml:space="preserve">TNRSP 05 </t>
  </si>
  <si>
    <t>Roads identified</t>
  </si>
  <si>
    <t>THIRD AND FOURTH YEAR MAINTENANCE WORKS</t>
  </si>
  <si>
    <t>MC32</t>
  </si>
  <si>
    <t>MC38</t>
  </si>
  <si>
    <t>MC40</t>
  </si>
  <si>
    <t>MC43</t>
  </si>
  <si>
    <t>CB03-07</t>
  </si>
  <si>
    <t>CB03-09</t>
  </si>
  <si>
    <t>CB03-12</t>
  </si>
  <si>
    <t>Villupuram - Thiruvannamalai road Km 40/0 - 54/4</t>
  </si>
  <si>
    <t>Gobi - Savandapur road Km 0/0 - 12/6</t>
  </si>
  <si>
    <t>Arcot - Tindivanam road Km 0/0 - 21/6</t>
  </si>
  <si>
    <t>Kallakurichi - Thiruvannamalai road Km 30/0 - 41/3</t>
  </si>
  <si>
    <t>SS/Invdl</t>
  </si>
  <si>
    <t xml:space="preserve">Services are being decided. Method of procurement will be as per the loan agreement for that value and procurement plan will be prepared accordingly. </t>
  </si>
  <si>
    <t>CC07**</t>
  </si>
  <si>
    <t>(a)7- Oct-03                    (b)30-Oct-03                         (c)20-Nov-03                          (d)10-Dec-03</t>
  </si>
  <si>
    <t>17-Oct-03                              10-Nov-03                            30-Nov-03                              24-Dec-03</t>
  </si>
  <si>
    <t>for information</t>
  </si>
  <si>
    <t>b) GIS</t>
  </si>
  <si>
    <t>CC09</t>
  </si>
  <si>
    <t>CC11</t>
  </si>
  <si>
    <t>CC12**</t>
  </si>
  <si>
    <t>Specialist advisory consultants for PPP/ Project management (3-4 contracts)</t>
  </si>
  <si>
    <t>CC15**</t>
  </si>
  <si>
    <t>Pre-investment studies and surveys</t>
  </si>
  <si>
    <t>Procurement plan will be prepared as and when need arises.</t>
  </si>
  <si>
    <t xml:space="preserve">Scope of work wil be finalised as and when required. Method of procurement will be as per the loan agreement for that value and procurement plan will be prepared accordingly. </t>
  </si>
  <si>
    <t>PROCUREMENT PLAN - PART B - CONSULTANCY SERVICES TO BE AWARDED</t>
  </si>
  <si>
    <t>II. ROAD MAINTENANCE AND SAFETY WORKS COMPONENT</t>
  </si>
  <si>
    <t>PROCUREMENT PLAN PART B - SERVICES TO BE AWARDED</t>
  </si>
  <si>
    <t>PROCUREMENT PLAN PART B - WORKS TO BE AWARDED</t>
  </si>
  <si>
    <t>III. INSTITUTIONAL STRENGTHENING AND POLICY DEVELOPMENT COMPONENT</t>
  </si>
  <si>
    <t>PBMC supervision / monitoring consultant</t>
  </si>
  <si>
    <t>Implementataion of short Term remedial measures based on findings of RSA (about 3 contracts)</t>
  </si>
  <si>
    <t>III.  INSTITUTIONAL STRENGTHENING AND POLICY DEVELOPMENT COMPONENT</t>
  </si>
  <si>
    <t>Description of goods</t>
  </si>
  <si>
    <t>Need Analysis / Road Safety Action Plan completed (Date)</t>
  </si>
  <si>
    <t>Estimate Sanctioned (Date)</t>
  </si>
  <si>
    <t>Contract award decided (Date)</t>
  </si>
  <si>
    <t>Bank's No objection to contract Award (Date)</t>
  </si>
  <si>
    <t>Name of Supplier/ Nationality</t>
  </si>
  <si>
    <t>Value of contract &amp; Currency</t>
  </si>
  <si>
    <t>commencement of Supply of goods (Date)</t>
  </si>
  <si>
    <t>Quantity</t>
  </si>
  <si>
    <t>Method of Procurement ICB/NCB/S</t>
  </si>
  <si>
    <t>Opened on  (Date)</t>
  </si>
  <si>
    <t>C. Institutional Strengthening and Policy Development</t>
  </si>
  <si>
    <t>CC01**</t>
  </si>
  <si>
    <t>PROCUREMENT PLAN PART B - GOODS TO BE PROCURED</t>
  </si>
  <si>
    <t>Road Safety &amp; other Engineering Related Equipments</t>
  </si>
  <si>
    <t>Procurement of GPS</t>
  </si>
  <si>
    <t>To be procured under DGS&amp;D shortly</t>
  </si>
  <si>
    <t>Rejected</t>
  </si>
  <si>
    <t>R10</t>
  </si>
  <si>
    <t xml:space="preserve">Detailed design, DPR, Bid docment prepared and being reviewed by PIU &amp; World Bank. </t>
  </si>
  <si>
    <t>Evaluation to be finalised (a) Technical (b) combined (c) Draft contract (d) Final contract (Date)</t>
  </si>
  <si>
    <t>Bank's No Objection to (a) Technical (b) combined (c) Draft contract (d) Final contract Award (Date)</t>
  </si>
  <si>
    <t xml:space="preserve">Proposed for Rebid, WB NOC awaited. </t>
  </si>
  <si>
    <t>MC38 Rebid</t>
  </si>
  <si>
    <t>MC44</t>
  </si>
  <si>
    <t>Extended portion in Kumbakonam bypass</t>
  </si>
  <si>
    <t>Supervision Consultancy (SC4) - Kumbakonam bypass &amp; Reconstruction of Tsunami affected bridge</t>
  </si>
  <si>
    <t>(a) 30-Apr-09
(b) 25-May-09</t>
  </si>
  <si>
    <t>Not Applicable</t>
  </si>
  <si>
    <t>(a) 21-Aug-09
(b) 21-Sep-09
(c) 7-Oct-09
(d) 31-Oct-09</t>
  </si>
  <si>
    <t>(a) 31-Aug-09
(b) 30-Sep-09
(c) 21-Oct-09
(d) 15-Nov-09</t>
  </si>
  <si>
    <t xml:space="preserve">Proposed for Rebid, WB NOC obtained on …. Rebid invited. </t>
  </si>
  <si>
    <t>MC40 Rebid</t>
  </si>
  <si>
    <t>MC32 Rebid</t>
  </si>
  <si>
    <t>CC07** Rebid</t>
  </si>
  <si>
    <t>P&amp;FMS Rebid</t>
  </si>
  <si>
    <t>(a)15-Apr-09
(b)15-May-09</t>
  </si>
  <si>
    <t>Not applicable</t>
  </si>
  <si>
    <t>Strategic Option Study</t>
  </si>
  <si>
    <t>(a)1-Oct-09
(b)21-Nov-09
(c)15-Dec-09
(d)30-Jan-10</t>
  </si>
  <si>
    <t>(a)1-Nov-09
(b)30-Nov-09
(c)15-Jan-10
(d)15-Feb-10</t>
  </si>
  <si>
    <t>CC14</t>
  </si>
  <si>
    <t>FBS</t>
  </si>
  <si>
    <t>(a)15-Sep-09
(b)Post Review</t>
  </si>
  <si>
    <t>(a)14-Dec-09
(b)31-Jan-10
(c) 28-Feb-10
(d)30-Mar-10</t>
  </si>
  <si>
    <t>(a)14-Jan-10 (b)15-Feb-10
(c)15-Mar-10
(d)15-Apr-10</t>
  </si>
  <si>
    <t>IT development and implementation consultant 
(a) P&amp;FMS</t>
  </si>
  <si>
    <t>Road Safety Specialised advisory TA 
a. Preparation b.Implementation - 
Road Safety Audit (RSA) 
consultancy</t>
  </si>
  <si>
    <t>Environment Management/ Assessment (may be 2 contracts)</t>
  </si>
  <si>
    <t>Road User Satisfaction Survey - 3</t>
  </si>
  <si>
    <t xml:space="preserve">Candidate roads finalised. The consultant has completed the techno-economic feasibility for 5 roads. Based on the feasibility, procurement of Chennai ORR sub project under BOT/ Annuity model is in progress. Thus procurement of sub projects does not arise. </t>
  </si>
  <si>
    <t>SC4</t>
  </si>
  <si>
    <t>ICB/ NCB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</si>
</sst>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\-yyyy"/>
    <numFmt numFmtId="185" formatCode="[$-409]dddd\,\ mmmm\ dd\,\ yyyy"/>
    <numFmt numFmtId="186" formatCode="[$-409]dd\-mmm\-yy;@"/>
    <numFmt numFmtId="187" formatCode="d\-mmm\-yyyy"/>
    <numFmt numFmtId="188" formatCode="[$-409]d\-mmm\-yy;@"/>
    <numFmt numFmtId="189" formatCode="[$€-2]\ #,##0.00_);[Red]\([$€-2]\ #,##0.00\)"/>
    <numFmt numFmtId="190" formatCode="_(* #,##0.0_);_(* \(#,##0.0\);_(* &quot;-&quot;??_);_(@_)"/>
    <numFmt numFmtId="191" formatCode="_(* #,##0.0_);_(* \(#,##0.0\);_(* &quot;-&quot;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;[Red]0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17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74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5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textRotation="90" wrapText="1"/>
    </xf>
    <xf numFmtId="0" fontId="1" fillId="0" borderId="8" xfId="0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5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5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textRotation="90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5" fontId="0" fillId="0" borderId="1" xfId="0" applyNumberFormat="1" applyFont="1" applyFill="1" applyBorder="1" applyAlignment="1">
      <alignment horizontal="left" vertical="center" wrapText="1"/>
    </xf>
    <xf numFmtId="187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174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textRotation="90" wrapText="1"/>
    </xf>
    <xf numFmtId="15" fontId="0" fillId="0" borderId="2" xfId="0" applyNumberForma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/>
    </xf>
    <xf numFmtId="15" fontId="0" fillId="0" borderId="1" xfId="0" applyNumberFormat="1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88" fontId="0" fillId="0" borderId="1" xfId="0" applyNumberFormat="1" applyFill="1" applyBorder="1" applyAlignment="1">
      <alignment horizontal="center"/>
    </xf>
    <xf numFmtId="15" fontId="0" fillId="0" borderId="2" xfId="0" applyNumberFormat="1" applyFill="1" applyBorder="1" applyAlignment="1">
      <alignment/>
    </xf>
    <xf numFmtId="15" fontId="0" fillId="0" borderId="1" xfId="0" applyNumberFormat="1" applyFont="1" applyFill="1" applyBorder="1" applyAlignment="1">
      <alignment/>
    </xf>
    <xf numFmtId="15" fontId="1" fillId="2" borderId="1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88" fontId="1" fillId="0" borderId="1" xfId="0" applyNumberFormat="1" applyFont="1" applyFill="1" applyBorder="1" applyAlignment="1">
      <alignment/>
    </xf>
    <xf numFmtId="15" fontId="0" fillId="0" borderId="7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8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5" fontId="0" fillId="0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textRotation="90" wrapText="1"/>
    </xf>
    <xf numFmtId="0" fontId="1" fillId="0" borderId="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/>
    </xf>
    <xf numFmtId="15" fontId="6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15" fontId="0" fillId="0" borderId="1" xfId="0" applyNumberFormat="1" applyFont="1" applyFill="1" applyBorder="1" applyAlignment="1">
      <alignment vertical="center" wrapText="1"/>
    </xf>
    <xf numFmtId="15" fontId="1" fillId="0" borderId="1" xfId="0" applyNumberFormat="1" applyFont="1" applyFill="1" applyBorder="1" applyAlignment="1">
      <alignment vertical="center" wrapText="1"/>
    </xf>
    <xf numFmtId="15" fontId="0" fillId="0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186" fontId="0" fillId="0" borderId="1" xfId="0" applyNumberFormat="1" applyFill="1" applyBorder="1" applyAlignment="1">
      <alignment vertical="center"/>
    </xf>
    <xf numFmtId="15" fontId="0" fillId="0" borderId="1" xfId="0" applyNumberFormat="1" applyFill="1" applyBorder="1" applyAlignment="1">
      <alignment vertical="center" wrapText="1"/>
    </xf>
    <xf numFmtId="15" fontId="0" fillId="0" borderId="8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vertical="center"/>
    </xf>
    <xf numFmtId="186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5" fontId="1" fillId="0" borderId="8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vertical="center" textRotation="90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5" fontId="0" fillId="0" borderId="4" xfId="0" applyNumberFormat="1" applyFont="1" applyFill="1" applyBorder="1" applyAlignment="1">
      <alignment horizontal="center" vertical="center" wrapText="1"/>
    </xf>
    <xf numFmtId="15" fontId="0" fillId="0" borderId="2" xfId="0" applyNumberFormat="1" applyFont="1" applyFill="1" applyBorder="1" applyAlignment="1">
      <alignment horizontal="center" vertical="center" wrapText="1"/>
    </xf>
    <xf numFmtId="15" fontId="7" fillId="0" borderId="1" xfId="0" applyNumberFormat="1" applyFont="1" applyFill="1" applyBorder="1" applyAlignment="1">
      <alignment horizontal="left" vertical="center" wrapText="1"/>
    </xf>
    <xf numFmtId="15" fontId="7" fillId="0" borderId="1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15" fontId="7" fillId="0" borderId="1" xfId="0" applyNumberFormat="1" applyFont="1" applyFill="1" applyBorder="1" applyAlignment="1">
      <alignment horizontal="center" vertical="center" wrapText="1"/>
    </xf>
    <xf numFmtId="15" fontId="1" fillId="0" borderId="7" xfId="0" applyNumberFormat="1" applyFont="1" applyFill="1" applyBorder="1" applyAlignment="1">
      <alignment vertical="center" wrapText="1"/>
    </xf>
    <xf numFmtId="15" fontId="1" fillId="0" borderId="10" xfId="0" applyNumberFormat="1" applyFont="1" applyFill="1" applyBorder="1" applyAlignment="1">
      <alignment vertical="center" wrapText="1"/>
    </xf>
    <xf numFmtId="15" fontId="1" fillId="0" borderId="8" xfId="0" applyNumberFormat="1" applyFont="1" applyFill="1" applyBorder="1" applyAlignment="1">
      <alignment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/>
    </xf>
    <xf numFmtId="188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center" vertical="top" wrapText="1"/>
    </xf>
    <xf numFmtId="15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74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top"/>
    </xf>
    <xf numFmtId="188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textRotation="90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4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5" fontId="1" fillId="0" borderId="13" xfId="0" applyNumberFormat="1" applyFont="1" applyFill="1" applyBorder="1" applyAlignment="1">
      <alignment horizontal="center" vertical="center" wrapText="1"/>
    </xf>
    <xf numFmtId="15" fontId="1" fillId="0" borderId="6" xfId="0" applyNumberFormat="1" applyFont="1" applyFill="1" applyBorder="1" applyAlignment="1">
      <alignment horizontal="center" vertical="center" wrapText="1"/>
    </xf>
    <xf numFmtId="15" fontId="1" fillId="0" borderId="14" xfId="0" applyNumberFormat="1" applyFont="1" applyFill="1" applyBorder="1" applyAlignment="1">
      <alignment horizontal="center" vertical="center" wrapText="1"/>
    </xf>
    <xf numFmtId="15" fontId="0" fillId="0" borderId="4" xfId="0" applyNumberFormat="1" applyFont="1" applyFill="1" applyBorder="1" applyAlignment="1">
      <alignment horizontal="center" vertical="center" textRotation="90" wrapText="1"/>
    </xf>
    <xf numFmtId="15" fontId="0" fillId="0" borderId="5" xfId="0" applyNumberFormat="1" applyFont="1" applyFill="1" applyBorder="1" applyAlignment="1">
      <alignment horizontal="center" vertical="center" textRotation="90" wrapText="1"/>
    </xf>
    <xf numFmtId="15" fontId="0" fillId="0" borderId="2" xfId="0" applyNumberFormat="1" applyFont="1" applyFill="1" applyBorder="1" applyAlignment="1">
      <alignment horizontal="center" vertical="center" textRotation="90" wrapText="1"/>
    </xf>
    <xf numFmtId="15" fontId="0" fillId="0" borderId="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textRotation="90" wrapText="1"/>
    </xf>
    <xf numFmtId="2" fontId="0" fillId="0" borderId="5" xfId="0" applyNumberFormat="1" applyFont="1" applyFill="1" applyBorder="1" applyAlignment="1">
      <alignment horizontal="center" textRotation="90" wrapText="1"/>
    </xf>
    <xf numFmtId="2" fontId="0" fillId="0" borderId="2" xfId="0" applyNumberFormat="1" applyFont="1" applyFill="1" applyBorder="1" applyAlignment="1">
      <alignment horizontal="center" textRotation="90"/>
    </xf>
    <xf numFmtId="15" fontId="0" fillId="0" borderId="4" xfId="0" applyNumberFormat="1" applyFill="1" applyBorder="1" applyAlignment="1">
      <alignment horizontal="center" vertical="center" wrapText="1"/>
    </xf>
    <xf numFmtId="15" fontId="0" fillId="0" borderId="5" xfId="0" applyNumberFormat="1" applyFill="1" applyBorder="1" applyAlignment="1">
      <alignment horizontal="center" vertical="center" wrapText="1"/>
    </xf>
    <xf numFmtId="15" fontId="0" fillId="0" borderId="2" xfId="0" applyNumberForma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74" fontId="0" fillId="0" borderId="4" xfId="0" applyNumberFormat="1" applyFont="1" applyFill="1" applyBorder="1" applyAlignment="1">
      <alignment horizontal="center" vertical="center" wrapText="1"/>
    </xf>
    <xf numFmtId="174" fontId="0" fillId="0" borderId="5" xfId="0" applyNumberFormat="1" applyFont="1" applyFill="1" applyBorder="1" applyAlignment="1">
      <alignment horizontal="center" vertical="center" wrapText="1"/>
    </xf>
    <xf numFmtId="174" fontId="0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43" fontId="0" fillId="0" borderId="1" xfId="15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74" fontId="0" fillId="0" borderId="5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5" fontId="7" fillId="0" borderId="4" xfId="0" applyNumberFormat="1" applyFont="1" applyFill="1" applyBorder="1" applyAlignment="1">
      <alignment horizontal="center" vertical="center" textRotation="90" wrapText="1"/>
    </xf>
    <xf numFmtId="15" fontId="7" fillId="0" borderId="5" xfId="0" applyNumberFormat="1" applyFont="1" applyFill="1" applyBorder="1" applyAlignment="1">
      <alignment horizontal="center" vertical="center" textRotation="90" wrapText="1"/>
    </xf>
    <xf numFmtId="15" fontId="7" fillId="0" borderId="2" xfId="0" applyNumberFormat="1" applyFont="1" applyFill="1" applyBorder="1" applyAlignment="1">
      <alignment horizontal="center" vertical="center" textRotation="90" wrapText="1"/>
    </xf>
    <xf numFmtId="15" fontId="1" fillId="0" borderId="4" xfId="0" applyNumberFormat="1" applyFont="1" applyFill="1" applyBorder="1" applyAlignment="1">
      <alignment horizontal="center" vertical="center" textRotation="90" wrapText="1"/>
    </xf>
    <xf numFmtId="15" fontId="1" fillId="0" borderId="5" xfId="0" applyNumberFormat="1" applyFont="1" applyFill="1" applyBorder="1" applyAlignment="1">
      <alignment horizontal="center" vertical="center" textRotation="90" wrapText="1"/>
    </xf>
    <xf numFmtId="15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4" fontId="0" fillId="0" borderId="1" xfId="0" applyNumberFormat="1" applyFill="1" applyBorder="1" applyAlignment="1">
      <alignment horizontal="center" vertical="center" wrapText="1"/>
    </xf>
    <xf numFmtId="15" fontId="0" fillId="0" borderId="4" xfId="0" applyNumberFormat="1" applyFont="1" applyFill="1" applyBorder="1" applyAlignment="1">
      <alignment horizontal="center" vertical="center" wrapText="1"/>
    </xf>
    <xf numFmtId="15" fontId="0" fillId="0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5" fontId="1" fillId="0" borderId="1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5" fontId="0" fillId="0" borderId="1" xfId="0" applyNumberFormat="1" applyFont="1" applyFill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top" wrapText="1"/>
    </xf>
    <xf numFmtId="15" fontId="1" fillId="0" borderId="15" xfId="0" applyNumberFormat="1" applyFont="1" applyFill="1" applyBorder="1" applyAlignment="1">
      <alignment horizontal="center" vertical="center"/>
    </xf>
    <xf numFmtId="15" fontId="1" fillId="0" borderId="3" xfId="0" applyNumberFormat="1" applyFont="1" applyFill="1" applyBorder="1" applyAlignment="1">
      <alignment horizontal="center" vertical="center"/>
    </xf>
    <xf numFmtId="15" fontId="1" fillId="0" borderId="11" xfId="0" applyNumberFormat="1" applyFont="1" applyFill="1" applyBorder="1" applyAlignment="1">
      <alignment horizontal="center" vertical="center"/>
    </xf>
    <xf numFmtId="15" fontId="1" fillId="0" borderId="9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/>
    </xf>
    <xf numFmtId="15" fontId="1" fillId="0" borderId="12" xfId="0" applyNumberFormat="1" applyFont="1" applyFill="1" applyBorder="1" applyAlignment="1">
      <alignment horizontal="center" vertical="center"/>
    </xf>
    <xf numFmtId="15" fontId="1" fillId="0" borderId="13" xfId="0" applyNumberFormat="1" applyFont="1" applyFill="1" applyBorder="1" applyAlignment="1">
      <alignment horizontal="center" vertical="center"/>
    </xf>
    <xf numFmtId="15" fontId="1" fillId="0" borderId="6" xfId="0" applyNumberFormat="1" applyFont="1" applyFill="1" applyBorder="1" applyAlignment="1">
      <alignment horizontal="center" vertical="center"/>
    </xf>
    <xf numFmtId="15" fontId="1" fillId="0" borderId="14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177" fontId="0" fillId="0" borderId="4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86" fontId="0" fillId="0" borderId="15" xfId="0" applyNumberFormat="1" applyFill="1" applyBorder="1" applyAlignment="1">
      <alignment horizontal="center" vertical="center"/>
    </xf>
    <xf numFmtId="186" fontId="0" fillId="0" borderId="3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186" fontId="0" fillId="0" borderId="13" xfId="0" applyNumberFormat="1" applyFill="1" applyBorder="1" applyAlignment="1">
      <alignment horizontal="center" vertical="center"/>
    </xf>
    <xf numFmtId="186" fontId="0" fillId="0" borderId="6" xfId="0" applyNumberFormat="1" applyFill="1" applyBorder="1" applyAlignment="1">
      <alignment horizontal="center" vertical="center"/>
    </xf>
    <xf numFmtId="186" fontId="0" fillId="0" borderId="14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SheetLayoutView="75" workbookViewId="0" topLeftCell="A13">
      <selection activeCell="A2" sqref="A2:AD2"/>
    </sheetView>
  </sheetViews>
  <sheetFormatPr defaultColWidth="9.140625" defaultRowHeight="12.75"/>
  <cols>
    <col min="1" max="1" width="4.7109375" style="20" customWidth="1"/>
    <col min="2" max="2" width="4.28125" style="20" hidden="1" customWidth="1"/>
    <col min="3" max="3" width="6.57421875" style="20" customWidth="1"/>
    <col min="4" max="4" width="11.28125" style="20" customWidth="1"/>
    <col min="5" max="5" width="16.00390625" style="20" customWidth="1"/>
    <col min="6" max="6" width="3.57421875" style="20" bestFit="1" customWidth="1"/>
    <col min="7" max="7" width="4.140625" style="20" bestFit="1" customWidth="1"/>
    <col min="8" max="8" width="4.57421875" style="20" bestFit="1" customWidth="1"/>
    <col min="9" max="9" width="6.140625" style="20" customWidth="1"/>
    <col min="10" max="10" width="6.28125" style="20" customWidth="1"/>
    <col min="11" max="11" width="6.8515625" style="20" customWidth="1"/>
    <col min="12" max="12" width="5.8515625" style="20" customWidth="1"/>
    <col min="13" max="13" width="4.00390625" style="20" customWidth="1"/>
    <col min="14" max="14" width="6.140625" style="20" customWidth="1"/>
    <col min="15" max="15" width="10.140625" style="20" customWidth="1"/>
    <col min="16" max="16" width="11.7109375" style="20" customWidth="1"/>
    <col min="17" max="17" width="11.8515625" style="20" customWidth="1"/>
    <col min="18" max="18" width="6.57421875" style="20" customWidth="1"/>
    <col min="19" max="19" width="10.00390625" style="20" customWidth="1"/>
    <col min="20" max="20" width="10.140625" style="20" customWidth="1"/>
    <col min="21" max="21" width="9.8515625" style="20" customWidth="1"/>
    <col min="22" max="22" width="10.140625" style="20" customWidth="1"/>
    <col min="23" max="23" width="9.57421875" style="20" customWidth="1"/>
    <col min="24" max="24" width="11.140625" style="20" hidden="1" customWidth="1"/>
    <col min="25" max="25" width="10.140625" style="20" customWidth="1"/>
    <col min="26" max="26" width="5.140625" style="20" customWidth="1"/>
    <col min="27" max="27" width="4.140625" style="20" customWidth="1"/>
    <col min="28" max="28" width="7.421875" style="20" customWidth="1"/>
    <col min="29" max="29" width="9.7109375" style="20" customWidth="1"/>
    <col min="30" max="30" width="10.421875" style="20" customWidth="1"/>
    <col min="31" max="16384" width="9.140625" style="20" customWidth="1"/>
  </cols>
  <sheetData>
    <row r="1" spans="1:30" ht="18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 ht="20.25" customHeight="1">
      <c r="A2" s="169" t="s">
        <v>101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1:30" ht="20.25" customHeight="1">
      <c r="A3" s="156" t="s">
        <v>102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2.75" customHeight="1">
      <c r="A4" s="174"/>
      <c r="B4" s="174"/>
      <c r="C4" s="170" t="s">
        <v>16</v>
      </c>
      <c r="D4" s="175" t="s">
        <v>17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0" t="s">
        <v>3</v>
      </c>
      <c r="P4" s="170" t="s">
        <v>18</v>
      </c>
      <c r="Q4" s="170" t="s">
        <v>67</v>
      </c>
      <c r="R4" s="170" t="s">
        <v>103</v>
      </c>
      <c r="S4" s="170" t="s">
        <v>8</v>
      </c>
      <c r="T4" s="175" t="s">
        <v>6</v>
      </c>
      <c r="U4" s="175"/>
      <c r="V4" s="170" t="s">
        <v>32</v>
      </c>
      <c r="W4" s="170" t="s">
        <v>5</v>
      </c>
      <c r="X4" s="170" t="s">
        <v>33</v>
      </c>
      <c r="Y4" s="170" t="s">
        <v>21</v>
      </c>
      <c r="Z4" s="170" t="s">
        <v>57</v>
      </c>
      <c r="AA4" s="170" t="s">
        <v>50</v>
      </c>
      <c r="AB4" s="170" t="s">
        <v>61</v>
      </c>
      <c r="AC4" s="170" t="s">
        <v>22</v>
      </c>
      <c r="AD4" s="164" t="s">
        <v>58</v>
      </c>
    </row>
    <row r="5" spans="1:30" ht="145.5" customHeight="1">
      <c r="A5" s="174"/>
      <c r="B5" s="174"/>
      <c r="C5" s="170"/>
      <c r="D5" s="45" t="s">
        <v>11</v>
      </c>
      <c r="E5" s="44" t="s">
        <v>15</v>
      </c>
      <c r="F5" s="46" t="s">
        <v>9</v>
      </c>
      <c r="G5" s="46" t="s">
        <v>0</v>
      </c>
      <c r="H5" s="46" t="s">
        <v>1</v>
      </c>
      <c r="I5" s="46" t="s">
        <v>23</v>
      </c>
      <c r="J5" s="46" t="s">
        <v>24</v>
      </c>
      <c r="K5" s="46" t="s">
        <v>25</v>
      </c>
      <c r="L5" s="46" t="s">
        <v>26</v>
      </c>
      <c r="M5" s="46" t="s">
        <v>27</v>
      </c>
      <c r="N5" s="46" t="s">
        <v>2</v>
      </c>
      <c r="O5" s="170"/>
      <c r="P5" s="170"/>
      <c r="Q5" s="170"/>
      <c r="R5" s="170"/>
      <c r="S5" s="170"/>
      <c r="T5" s="43" t="s">
        <v>4</v>
      </c>
      <c r="U5" s="43" t="s">
        <v>31</v>
      </c>
      <c r="V5" s="170"/>
      <c r="W5" s="170"/>
      <c r="X5" s="170"/>
      <c r="Y5" s="170"/>
      <c r="Z5" s="170"/>
      <c r="AA5" s="170"/>
      <c r="AB5" s="170"/>
      <c r="AC5" s="170"/>
      <c r="AD5" s="164"/>
    </row>
    <row r="6" spans="1:30" ht="12.75">
      <c r="A6" s="175">
        <v>1</v>
      </c>
      <c r="B6" s="175"/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</row>
    <row r="7" spans="1:30" ht="15.75" customHeight="1">
      <c r="A7" s="165" t="s">
        <v>28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</row>
    <row r="8" spans="1:30" ht="25.5" customHeight="1">
      <c r="A8" s="174" t="s">
        <v>12</v>
      </c>
      <c r="B8" s="44"/>
      <c r="C8" s="174" t="s">
        <v>65</v>
      </c>
      <c r="D8" s="174" t="s">
        <v>105</v>
      </c>
      <c r="E8" s="163" t="s">
        <v>167</v>
      </c>
      <c r="F8" s="174">
        <v>5</v>
      </c>
      <c r="G8" s="174">
        <v>200</v>
      </c>
      <c r="H8" s="176">
        <f>G8/48</f>
        <v>4.166666666666667</v>
      </c>
      <c r="I8" s="176">
        <f>(G8*0.075)+((G8+(G8*0.075))*0.075)</f>
        <v>31.125</v>
      </c>
      <c r="J8" s="176">
        <f>I8/48</f>
        <v>0.6484375</v>
      </c>
      <c r="K8" s="176">
        <f>G8+I8</f>
        <v>231.125</v>
      </c>
      <c r="L8" s="176">
        <f>H8+J8</f>
        <v>4.815104166666667</v>
      </c>
      <c r="M8" s="174">
        <v>12</v>
      </c>
      <c r="N8" s="174" t="s">
        <v>29</v>
      </c>
      <c r="O8" s="177">
        <v>37945</v>
      </c>
      <c r="P8" s="37">
        <v>37986</v>
      </c>
      <c r="Q8" s="177">
        <f>P9</f>
        <v>37970</v>
      </c>
      <c r="R8" s="159">
        <f>R15/48</f>
        <v>4.9125000000000005</v>
      </c>
      <c r="S8" s="177">
        <f>P8+15</f>
        <v>38001</v>
      </c>
      <c r="T8" s="177">
        <f>S8+15</f>
        <v>38016</v>
      </c>
      <c r="U8" s="177">
        <f>T8+35</f>
        <v>38051</v>
      </c>
      <c r="V8" s="177">
        <f>U8+20</f>
        <v>38071</v>
      </c>
      <c r="W8" s="177">
        <f>V8+15</f>
        <v>38086</v>
      </c>
      <c r="X8" s="45"/>
      <c r="Y8" s="177">
        <f>W8+30</f>
        <v>38116</v>
      </c>
      <c r="Z8" s="177"/>
      <c r="AA8" s="177"/>
      <c r="AB8" s="178"/>
      <c r="AC8" s="177">
        <f>Y8+30</f>
        <v>38146</v>
      </c>
      <c r="AD8" s="166">
        <f>AC8+(18*30)</f>
        <v>38686</v>
      </c>
    </row>
    <row r="9" spans="1:30" ht="25.5" customHeight="1">
      <c r="A9" s="174"/>
      <c r="B9" s="44"/>
      <c r="C9" s="174"/>
      <c r="D9" s="174"/>
      <c r="E9" s="163"/>
      <c r="F9" s="174"/>
      <c r="G9" s="174"/>
      <c r="H9" s="176"/>
      <c r="I9" s="176"/>
      <c r="J9" s="176"/>
      <c r="K9" s="176"/>
      <c r="L9" s="176"/>
      <c r="M9" s="174"/>
      <c r="N9" s="174"/>
      <c r="O9" s="177"/>
      <c r="P9" s="37">
        <v>37970</v>
      </c>
      <c r="Q9" s="178"/>
      <c r="R9" s="179"/>
      <c r="S9" s="178"/>
      <c r="T9" s="178"/>
      <c r="U9" s="178"/>
      <c r="V9" s="178"/>
      <c r="W9" s="178"/>
      <c r="X9" s="45"/>
      <c r="Y9" s="178"/>
      <c r="Z9" s="177"/>
      <c r="AA9" s="177"/>
      <c r="AB9" s="178"/>
      <c r="AC9" s="178"/>
      <c r="AD9" s="166"/>
    </row>
    <row r="10" spans="1:30" ht="25.5" customHeight="1">
      <c r="A10" s="44" t="s">
        <v>59</v>
      </c>
      <c r="B10" s="44"/>
      <c r="C10" s="174"/>
      <c r="D10" s="174"/>
      <c r="E10" s="163"/>
      <c r="F10" s="174"/>
      <c r="G10" s="174"/>
      <c r="H10" s="176"/>
      <c r="I10" s="176"/>
      <c r="J10" s="176"/>
      <c r="K10" s="176"/>
      <c r="L10" s="176"/>
      <c r="M10" s="174"/>
      <c r="N10" s="174"/>
      <c r="O10" s="37">
        <v>38275</v>
      </c>
      <c r="P10" s="49">
        <f>O10+15</f>
        <v>38290</v>
      </c>
      <c r="Q10" s="38">
        <f>P10+8</f>
        <v>38298</v>
      </c>
      <c r="R10" s="179"/>
      <c r="S10" s="38">
        <f>Q10+15</f>
        <v>38313</v>
      </c>
      <c r="T10" s="38">
        <f>S10+10</f>
        <v>38323</v>
      </c>
      <c r="U10" s="38">
        <f>T10+45</f>
        <v>38368</v>
      </c>
      <c r="V10" s="38">
        <f>U10+45</f>
        <v>38413</v>
      </c>
      <c r="W10" s="38">
        <f>V10+15</f>
        <v>38428</v>
      </c>
      <c r="X10" s="38">
        <f>W10+20</f>
        <v>38448</v>
      </c>
      <c r="Y10" s="38">
        <f>X10+11</f>
        <v>38459</v>
      </c>
      <c r="Z10" s="177"/>
      <c r="AA10" s="177"/>
      <c r="AB10" s="178"/>
      <c r="AC10" s="37">
        <f>Y10+30</f>
        <v>38489</v>
      </c>
      <c r="AD10" s="37">
        <f>AC10+(18*30)</f>
        <v>39029</v>
      </c>
    </row>
    <row r="11" spans="1:30" ht="25.5" customHeight="1">
      <c r="A11" s="44" t="s">
        <v>60</v>
      </c>
      <c r="B11" s="44"/>
      <c r="C11" s="174"/>
      <c r="D11" s="174"/>
      <c r="E11" s="163"/>
      <c r="F11" s="174"/>
      <c r="G11" s="174"/>
      <c r="H11" s="176"/>
      <c r="I11" s="176"/>
      <c r="J11" s="176"/>
      <c r="K11" s="176"/>
      <c r="L11" s="176"/>
      <c r="M11" s="174"/>
      <c r="N11" s="174"/>
      <c r="O11" s="37">
        <v>38487</v>
      </c>
      <c r="P11" s="38">
        <f>O11+30</f>
        <v>38517</v>
      </c>
      <c r="Q11" s="38">
        <f>P11+7</f>
        <v>38524</v>
      </c>
      <c r="R11" s="179"/>
      <c r="S11" s="38">
        <f>Q11+15</f>
        <v>38539</v>
      </c>
      <c r="T11" s="38">
        <f>S11+7</f>
        <v>38546</v>
      </c>
      <c r="U11" s="38">
        <f>T11+45</f>
        <v>38591</v>
      </c>
      <c r="V11" s="38">
        <f>U11+60</f>
        <v>38651</v>
      </c>
      <c r="W11" s="38">
        <f>V11+15</f>
        <v>38666</v>
      </c>
      <c r="X11" s="38"/>
      <c r="Y11" s="38">
        <f>W11+30</f>
        <v>38696</v>
      </c>
      <c r="Z11" s="177"/>
      <c r="AA11" s="177"/>
      <c r="AB11" s="178"/>
      <c r="AC11" s="37">
        <f>Y11+7</f>
        <v>38703</v>
      </c>
      <c r="AD11" s="37">
        <f>AC11+(18*30)</f>
        <v>39243</v>
      </c>
    </row>
    <row r="12" spans="1:30" ht="25.5" customHeight="1">
      <c r="A12" s="44" t="s">
        <v>62</v>
      </c>
      <c r="B12" s="44"/>
      <c r="C12" s="174"/>
      <c r="D12" s="174"/>
      <c r="E12" s="163"/>
      <c r="F12" s="174"/>
      <c r="G12" s="174"/>
      <c r="H12" s="176"/>
      <c r="I12" s="176"/>
      <c r="J12" s="176"/>
      <c r="K12" s="176"/>
      <c r="L12" s="176"/>
      <c r="M12" s="174"/>
      <c r="N12" s="174"/>
      <c r="O12" s="37">
        <v>38671</v>
      </c>
      <c r="P12" s="38">
        <f>O12+30</f>
        <v>38701</v>
      </c>
      <c r="Q12" s="38">
        <f>P12+7</f>
        <v>38708</v>
      </c>
      <c r="R12" s="179"/>
      <c r="S12" s="38">
        <f>Q12+15</f>
        <v>38723</v>
      </c>
      <c r="T12" s="38">
        <f>S12+1</f>
        <v>38724</v>
      </c>
      <c r="U12" s="38">
        <f>T12+45</f>
        <v>38769</v>
      </c>
      <c r="V12" s="38">
        <f>U12+45</f>
        <v>38814</v>
      </c>
      <c r="W12" s="38">
        <f>V12+15</f>
        <v>38829</v>
      </c>
      <c r="X12" s="38"/>
      <c r="Y12" s="38">
        <f>V12+30</f>
        <v>38844</v>
      </c>
      <c r="Z12" s="177"/>
      <c r="AA12" s="177"/>
      <c r="AB12" s="178"/>
      <c r="AC12" s="37">
        <f>Y12+7</f>
        <v>38851</v>
      </c>
      <c r="AD12" s="37">
        <f>AC12+(18*30)</f>
        <v>39391</v>
      </c>
    </row>
    <row r="13" spans="1:30" ht="25.5" customHeight="1">
      <c r="A13" s="44" t="s">
        <v>68</v>
      </c>
      <c r="B13" s="44"/>
      <c r="C13" s="174"/>
      <c r="D13" s="174"/>
      <c r="E13" s="163"/>
      <c r="F13" s="174"/>
      <c r="G13" s="174"/>
      <c r="H13" s="176"/>
      <c r="I13" s="176"/>
      <c r="J13" s="176"/>
      <c r="K13" s="176"/>
      <c r="L13" s="176"/>
      <c r="M13" s="174"/>
      <c r="N13" s="174"/>
      <c r="O13" s="33">
        <v>38822</v>
      </c>
      <c r="P13" s="34">
        <v>38852</v>
      </c>
      <c r="Q13" s="34">
        <v>38859</v>
      </c>
      <c r="R13" s="179"/>
      <c r="S13" s="34">
        <v>38874</v>
      </c>
      <c r="T13" s="35">
        <v>38875</v>
      </c>
      <c r="U13" s="35">
        <v>38920</v>
      </c>
      <c r="V13" s="35">
        <v>38965</v>
      </c>
      <c r="W13" s="35">
        <v>38980</v>
      </c>
      <c r="X13" s="35">
        <v>38995</v>
      </c>
      <c r="Y13" s="38">
        <f>V13+30</f>
        <v>38995</v>
      </c>
      <c r="Z13" s="177"/>
      <c r="AA13" s="177"/>
      <c r="AB13" s="178"/>
      <c r="AC13" s="33">
        <v>39002</v>
      </c>
      <c r="AD13" s="36">
        <v>39542</v>
      </c>
    </row>
    <row r="14" spans="1:30" ht="25.5" customHeight="1">
      <c r="A14" s="44" t="s">
        <v>69</v>
      </c>
      <c r="B14" s="44"/>
      <c r="C14" s="174"/>
      <c r="D14" s="174"/>
      <c r="E14" s="163"/>
      <c r="F14" s="174"/>
      <c r="G14" s="174"/>
      <c r="H14" s="176"/>
      <c r="I14" s="176"/>
      <c r="J14" s="176"/>
      <c r="K14" s="176"/>
      <c r="L14" s="176"/>
      <c r="M14" s="174"/>
      <c r="N14" s="174"/>
      <c r="O14" s="37">
        <v>38990</v>
      </c>
      <c r="P14" s="38">
        <f>O14+30</f>
        <v>39020</v>
      </c>
      <c r="Q14" s="38">
        <f>P14+7</f>
        <v>39027</v>
      </c>
      <c r="R14" s="179"/>
      <c r="S14" s="38">
        <f>Q14+15</f>
        <v>39042</v>
      </c>
      <c r="T14" s="38">
        <f>S14+1</f>
        <v>39043</v>
      </c>
      <c r="U14" s="38">
        <f>T14+45</f>
        <v>39088</v>
      </c>
      <c r="V14" s="38">
        <f>U14+45</f>
        <v>39133</v>
      </c>
      <c r="W14" s="38">
        <f>V14+15</f>
        <v>39148</v>
      </c>
      <c r="X14" s="38"/>
      <c r="Y14" s="38">
        <f>V14+30</f>
        <v>39163</v>
      </c>
      <c r="Z14" s="177"/>
      <c r="AA14" s="177"/>
      <c r="AB14" s="178"/>
      <c r="AC14" s="37">
        <f aca="true" t="shared" si="0" ref="AC14:AC19">Y14+7</f>
        <v>39170</v>
      </c>
      <c r="AD14" s="37">
        <f>AC14+(18*30)</f>
        <v>39710</v>
      </c>
    </row>
    <row r="15" spans="1:30" ht="25.5" customHeight="1">
      <c r="A15" s="44" t="s">
        <v>70</v>
      </c>
      <c r="B15" s="44"/>
      <c r="C15" s="174"/>
      <c r="D15" s="174"/>
      <c r="E15" s="163"/>
      <c r="F15" s="174"/>
      <c r="G15" s="174"/>
      <c r="H15" s="176"/>
      <c r="I15" s="176"/>
      <c r="J15" s="176"/>
      <c r="K15" s="176"/>
      <c r="L15" s="176"/>
      <c r="M15" s="174"/>
      <c r="N15" s="174"/>
      <c r="O15" s="37">
        <v>39202</v>
      </c>
      <c r="P15" s="38">
        <f>O15+30</f>
        <v>39232</v>
      </c>
      <c r="Q15" s="38">
        <f>P15+7</f>
        <v>39239</v>
      </c>
      <c r="R15" s="179">
        <v>235.8</v>
      </c>
      <c r="S15" s="38">
        <f>Q15+10</f>
        <v>39249</v>
      </c>
      <c r="T15" s="38">
        <f>S15+7</f>
        <v>39256</v>
      </c>
      <c r="U15" s="38">
        <f>T15+35</f>
        <v>39291</v>
      </c>
      <c r="V15" s="38">
        <f>U15+30</f>
        <v>39321</v>
      </c>
      <c r="W15" s="38">
        <f>V15+15</f>
        <v>39336</v>
      </c>
      <c r="X15" s="38"/>
      <c r="Y15" s="38">
        <f>V15+30</f>
        <v>39351</v>
      </c>
      <c r="Z15" s="177"/>
      <c r="AA15" s="177"/>
      <c r="AB15" s="178"/>
      <c r="AC15" s="37">
        <f t="shared" si="0"/>
        <v>39358</v>
      </c>
      <c r="AD15" s="37">
        <f>AC15+(18*30)</f>
        <v>39898</v>
      </c>
    </row>
    <row r="16" spans="1:30" ht="25.5" customHeight="1">
      <c r="A16" s="44" t="s">
        <v>72</v>
      </c>
      <c r="B16" s="44"/>
      <c r="C16" s="174"/>
      <c r="D16" s="174"/>
      <c r="E16" s="163"/>
      <c r="F16" s="174"/>
      <c r="G16" s="174"/>
      <c r="H16" s="176"/>
      <c r="I16" s="176"/>
      <c r="J16" s="176"/>
      <c r="K16" s="176"/>
      <c r="L16" s="176"/>
      <c r="M16" s="174"/>
      <c r="N16" s="174"/>
      <c r="O16" s="37">
        <v>39416</v>
      </c>
      <c r="P16" s="38">
        <f>O16+15</f>
        <v>39431</v>
      </c>
      <c r="Q16" s="38">
        <f>P16+5</f>
        <v>39436</v>
      </c>
      <c r="R16" s="179"/>
      <c r="S16" s="38">
        <f>Q16+10</f>
        <v>39446</v>
      </c>
      <c r="T16" s="38">
        <f>S16+16</f>
        <v>39462</v>
      </c>
      <c r="U16" s="38">
        <f>T16+45</f>
        <v>39507</v>
      </c>
      <c r="V16" s="38">
        <f>U16+42</f>
        <v>39549</v>
      </c>
      <c r="W16" s="38">
        <f>V16+15</f>
        <v>39564</v>
      </c>
      <c r="X16" s="38"/>
      <c r="Y16" s="38">
        <f>W16+30</f>
        <v>39594</v>
      </c>
      <c r="Z16" s="177"/>
      <c r="AA16" s="177"/>
      <c r="AB16" s="178"/>
      <c r="AC16" s="37">
        <f t="shared" si="0"/>
        <v>39601</v>
      </c>
      <c r="AD16" s="98">
        <f>AC16+(15*30)</f>
        <v>40051</v>
      </c>
    </row>
    <row r="17" spans="1:30" ht="25.5" customHeight="1">
      <c r="A17" s="44" t="s">
        <v>73</v>
      </c>
      <c r="B17" s="44"/>
      <c r="C17" s="174"/>
      <c r="D17" s="174"/>
      <c r="E17" s="163"/>
      <c r="F17" s="174"/>
      <c r="G17" s="174"/>
      <c r="H17" s="176"/>
      <c r="I17" s="176"/>
      <c r="J17" s="176"/>
      <c r="K17" s="176"/>
      <c r="L17" s="176"/>
      <c r="M17" s="174"/>
      <c r="N17" s="174"/>
      <c r="O17" s="37"/>
      <c r="P17" s="38"/>
      <c r="Q17" s="47">
        <v>39578</v>
      </c>
      <c r="R17" s="179"/>
      <c r="S17" s="47">
        <f>Q17+15</f>
        <v>39593</v>
      </c>
      <c r="T17" s="47">
        <f>S17+3</f>
        <v>39596</v>
      </c>
      <c r="U17" s="47">
        <f>T17+35</f>
        <v>39631</v>
      </c>
      <c r="V17" s="47">
        <f>U17+30</f>
        <v>39661</v>
      </c>
      <c r="W17" s="47">
        <f>V17+15</f>
        <v>39676</v>
      </c>
      <c r="X17" s="44"/>
      <c r="Y17" s="47">
        <f>W17+15</f>
        <v>39691</v>
      </c>
      <c r="Z17" s="177"/>
      <c r="AA17" s="177"/>
      <c r="AB17" s="178"/>
      <c r="AC17" s="37">
        <f t="shared" si="0"/>
        <v>39698</v>
      </c>
      <c r="AD17" s="98">
        <f>AC17+12*30</f>
        <v>40058</v>
      </c>
    </row>
    <row r="18" spans="1:30" ht="25.5" customHeight="1">
      <c r="A18" s="44" t="s">
        <v>104</v>
      </c>
      <c r="B18" s="44"/>
      <c r="C18" s="174"/>
      <c r="D18" s="174"/>
      <c r="E18" s="163"/>
      <c r="F18" s="174"/>
      <c r="G18" s="174"/>
      <c r="H18" s="176"/>
      <c r="I18" s="176"/>
      <c r="J18" s="176"/>
      <c r="K18" s="176"/>
      <c r="L18" s="176"/>
      <c r="M18" s="174"/>
      <c r="N18" s="174"/>
      <c r="O18" s="37"/>
      <c r="P18" s="38"/>
      <c r="Q18" s="47">
        <v>39691</v>
      </c>
      <c r="R18" s="179"/>
      <c r="S18" s="47">
        <f>Q18+30</f>
        <v>39721</v>
      </c>
      <c r="T18" s="47">
        <f>S18+7</f>
        <v>39728</v>
      </c>
      <c r="U18" s="47">
        <f>T18+45</f>
        <v>39773</v>
      </c>
      <c r="V18" s="47">
        <f>U18+30</f>
        <v>39803</v>
      </c>
      <c r="W18" s="47">
        <f>V18+30</f>
        <v>39833</v>
      </c>
      <c r="X18" s="44"/>
      <c r="Y18" s="47">
        <f>W18+30</f>
        <v>39863</v>
      </c>
      <c r="Z18" s="177"/>
      <c r="AA18" s="177"/>
      <c r="AB18" s="178"/>
      <c r="AC18" s="37">
        <f t="shared" si="0"/>
        <v>39870</v>
      </c>
      <c r="AD18" s="98">
        <f>AC18+12*30</f>
        <v>40230</v>
      </c>
    </row>
    <row r="19" spans="1:30" ht="25.5" customHeight="1">
      <c r="A19" s="44" t="s">
        <v>160</v>
      </c>
      <c r="B19" s="44"/>
      <c r="C19" s="174"/>
      <c r="D19" s="174"/>
      <c r="E19" s="163"/>
      <c r="F19" s="174"/>
      <c r="G19" s="174"/>
      <c r="H19" s="176"/>
      <c r="I19" s="176"/>
      <c r="J19" s="176"/>
      <c r="K19" s="176"/>
      <c r="L19" s="176"/>
      <c r="M19" s="174"/>
      <c r="N19" s="174"/>
      <c r="O19" s="37"/>
      <c r="P19" s="38"/>
      <c r="Q19" s="47">
        <v>39918</v>
      </c>
      <c r="R19" s="179"/>
      <c r="S19" s="47">
        <f>Q19+40</f>
        <v>39958</v>
      </c>
      <c r="T19" s="47">
        <f>S19+14</f>
        <v>39972</v>
      </c>
      <c r="U19" s="47">
        <f>T19+45</f>
        <v>40017</v>
      </c>
      <c r="V19" s="47">
        <f>U19+45</f>
        <v>40062</v>
      </c>
      <c r="W19" s="47">
        <f>V19+30</f>
        <v>40092</v>
      </c>
      <c r="X19" s="44"/>
      <c r="Y19" s="47">
        <f>W19+30</f>
        <v>40122</v>
      </c>
      <c r="Z19" s="177"/>
      <c r="AA19" s="177"/>
      <c r="AB19" s="178"/>
      <c r="AC19" s="37">
        <f t="shared" si="0"/>
        <v>40129</v>
      </c>
      <c r="AD19" s="39">
        <f>AC19+12*30</f>
        <v>40489</v>
      </c>
    </row>
    <row r="20" spans="1:30" ht="57.75" customHeight="1">
      <c r="A20" s="44" t="s">
        <v>14</v>
      </c>
      <c r="B20" s="44"/>
      <c r="C20" s="174"/>
      <c r="D20" s="174"/>
      <c r="E20" s="163"/>
      <c r="F20" s="174"/>
      <c r="G20" s="174"/>
      <c r="H20" s="176"/>
      <c r="I20" s="176"/>
      <c r="J20" s="176"/>
      <c r="K20" s="176"/>
      <c r="L20" s="174"/>
      <c r="M20" s="174"/>
      <c r="N20" s="174"/>
      <c r="O20" s="152" t="s">
        <v>161</v>
      </c>
      <c r="P20" s="153"/>
      <c r="Q20" s="47"/>
      <c r="R20" s="158"/>
      <c r="S20" s="47"/>
      <c r="T20" s="47"/>
      <c r="U20" s="47"/>
      <c r="V20" s="47"/>
      <c r="W20" s="47"/>
      <c r="X20" s="44"/>
      <c r="Y20" s="47"/>
      <c r="Z20" s="177"/>
      <c r="AA20" s="177"/>
      <c r="AB20" s="178"/>
      <c r="AC20" s="48"/>
      <c r="AD20" s="50"/>
    </row>
    <row r="21" spans="1:30" ht="21.75" customHeight="1">
      <c r="A21" s="44" t="s">
        <v>12</v>
      </c>
      <c r="B21" s="44"/>
      <c r="C21" s="160" t="s">
        <v>64</v>
      </c>
      <c r="D21" s="160" t="s">
        <v>30</v>
      </c>
      <c r="E21" s="167" t="s">
        <v>106</v>
      </c>
      <c r="F21" s="160"/>
      <c r="G21" s="160">
        <f>H21*48</f>
        <v>360</v>
      </c>
      <c r="H21" s="171">
        <v>7.5</v>
      </c>
      <c r="I21" s="171"/>
      <c r="J21" s="171"/>
      <c r="K21" s="171">
        <f>G21</f>
        <v>360</v>
      </c>
      <c r="L21" s="171">
        <f>H21</f>
        <v>7.5</v>
      </c>
      <c r="M21" s="160"/>
      <c r="N21" s="160" t="s">
        <v>7</v>
      </c>
      <c r="O21" s="157" t="s">
        <v>192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5"/>
    </row>
    <row r="22" spans="1:30" ht="21.75" customHeight="1">
      <c r="A22" s="44" t="s">
        <v>13</v>
      </c>
      <c r="B22" s="44"/>
      <c r="C22" s="161"/>
      <c r="D22" s="161"/>
      <c r="E22" s="154"/>
      <c r="F22" s="161"/>
      <c r="G22" s="161"/>
      <c r="H22" s="172"/>
      <c r="I22" s="172"/>
      <c r="J22" s="172"/>
      <c r="K22" s="172"/>
      <c r="L22" s="172"/>
      <c r="M22" s="161"/>
      <c r="N22" s="161"/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8"/>
    </row>
    <row r="23" spans="1:30" ht="23.25" customHeight="1">
      <c r="A23" s="44" t="s">
        <v>14</v>
      </c>
      <c r="B23" s="44"/>
      <c r="C23" s="162"/>
      <c r="D23" s="162"/>
      <c r="E23" s="155"/>
      <c r="F23" s="162"/>
      <c r="G23" s="162"/>
      <c r="H23" s="173"/>
      <c r="I23" s="173"/>
      <c r="J23" s="173"/>
      <c r="K23" s="173"/>
      <c r="L23" s="173"/>
      <c r="M23" s="162"/>
      <c r="N23" s="162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</row>
    <row r="24" spans="1:29" s="27" customFormat="1" ht="16.5" customHeight="1">
      <c r="A24" s="4"/>
      <c r="B24" s="5"/>
      <c r="C24" s="4"/>
      <c r="D24" s="4"/>
      <c r="E24" s="5"/>
      <c r="F24" s="4"/>
      <c r="G24" s="6"/>
      <c r="H24" s="7"/>
      <c r="I24" s="8"/>
      <c r="J24" s="7"/>
      <c r="K24" s="8"/>
      <c r="L24" s="7"/>
      <c r="M24" s="4"/>
      <c r="N24" s="4"/>
      <c r="O24" s="18"/>
      <c r="P24" s="18"/>
      <c r="Q24" s="18"/>
      <c r="R24" s="18"/>
      <c r="S24" s="18"/>
      <c r="T24" s="18"/>
      <c r="U24" s="18"/>
      <c r="V24" s="18"/>
      <c r="W24" s="18"/>
      <c r="X24" s="16"/>
      <c r="Y24" s="18"/>
      <c r="Z24" s="18"/>
      <c r="AA24" s="18"/>
      <c r="AB24" s="18"/>
      <c r="AC24" s="18"/>
    </row>
    <row r="25" spans="1:30" ht="15">
      <c r="A25" s="28" t="s">
        <v>34</v>
      </c>
      <c r="B25" s="28"/>
      <c r="C25" s="28"/>
      <c r="D25" s="28"/>
      <c r="E25" s="28"/>
      <c r="G25" s="28"/>
      <c r="H25" s="28"/>
      <c r="I25" s="28" t="s">
        <v>35</v>
      </c>
      <c r="J25" s="28"/>
      <c r="K25" s="28"/>
      <c r="L25" s="28"/>
      <c r="M25" s="28"/>
      <c r="N25" s="28" t="s">
        <v>36</v>
      </c>
      <c r="O25" s="28"/>
      <c r="P25" s="28"/>
      <c r="Q25" s="28"/>
      <c r="R25" s="28" t="s">
        <v>37</v>
      </c>
      <c r="S25" s="28"/>
      <c r="T25" s="28"/>
      <c r="U25" s="29"/>
      <c r="V25" s="29"/>
      <c r="W25" s="27"/>
      <c r="AB25" s="27"/>
      <c r="AC25" s="27"/>
      <c r="AD25" s="27"/>
    </row>
    <row r="26" spans="1:30" ht="15">
      <c r="A26" s="28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29"/>
      <c r="W26" s="27"/>
      <c r="AC26" s="27"/>
      <c r="AD26" s="27"/>
    </row>
    <row r="27" spans="1:30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AD27" s="27"/>
    </row>
    <row r="28" spans="1:30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AD28" s="27"/>
    </row>
    <row r="29" spans="1:30" ht="14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AD29" s="27"/>
    </row>
    <row r="50" ht="12.75">
      <c r="O50" s="20">
        <f>0.6*48</f>
        <v>28.799999999999997</v>
      </c>
    </row>
  </sheetData>
  <mergeCells count="65">
    <mergeCell ref="O21:AD23"/>
    <mergeCell ref="N21:N23"/>
    <mergeCell ref="O20:P20"/>
    <mergeCell ref="AB8:AB20"/>
    <mergeCell ref="AC8:AC9"/>
    <mergeCell ref="W8:W9"/>
    <mergeCell ref="Y8:Y9"/>
    <mergeCell ref="Z8:Z20"/>
    <mergeCell ref="AA8:AA20"/>
    <mergeCell ref="V8:V9"/>
    <mergeCell ref="P4:P5"/>
    <mergeCell ref="R4:R5"/>
    <mergeCell ref="O4:O5"/>
    <mergeCell ref="A3:AD3"/>
    <mergeCell ref="V4:V5"/>
    <mergeCell ref="Y4:Y5"/>
    <mergeCell ref="S4:S5"/>
    <mergeCell ref="W4:W5"/>
    <mergeCell ref="Q4:Q5"/>
    <mergeCell ref="Z4:Z5"/>
    <mergeCell ref="M8:M20"/>
    <mergeCell ref="N8:N20"/>
    <mergeCell ref="O8:O9"/>
    <mergeCell ref="Q8:Q9"/>
    <mergeCell ref="AA4:AA5"/>
    <mergeCell ref="H21:H23"/>
    <mergeCell ref="I21:I23"/>
    <mergeCell ref="AD4:AD5"/>
    <mergeCell ref="M21:M23"/>
    <mergeCell ref="A7:AD7"/>
    <mergeCell ref="AD8:AD9"/>
    <mergeCell ref="C21:C23"/>
    <mergeCell ref="D21:D23"/>
    <mergeCell ref="E21:E23"/>
    <mergeCell ref="A8:A9"/>
    <mergeCell ref="C8:C20"/>
    <mergeCell ref="D8:D20"/>
    <mergeCell ref="E8:E20"/>
    <mergeCell ref="F8:F20"/>
    <mergeCell ref="G8:G20"/>
    <mergeCell ref="H8:H20"/>
    <mergeCell ref="K21:K23"/>
    <mergeCell ref="F21:F23"/>
    <mergeCell ref="I8:I20"/>
    <mergeCell ref="G21:G23"/>
    <mergeCell ref="T4:U4"/>
    <mergeCell ref="J21:J23"/>
    <mergeCell ref="J8:J20"/>
    <mergeCell ref="K8:K20"/>
    <mergeCell ref="T8:T9"/>
    <mergeCell ref="U8:U9"/>
    <mergeCell ref="R15:R20"/>
    <mergeCell ref="R8:R14"/>
    <mergeCell ref="S8:S9"/>
    <mergeCell ref="L8:L20"/>
    <mergeCell ref="A1:AD1"/>
    <mergeCell ref="A2:AD2"/>
    <mergeCell ref="AC4:AC5"/>
    <mergeCell ref="L21:L23"/>
    <mergeCell ref="AB4:AB5"/>
    <mergeCell ref="A4:B5"/>
    <mergeCell ref="A6:B6"/>
    <mergeCell ref="D4:N4"/>
    <mergeCell ref="C4:C5"/>
    <mergeCell ref="X4:X5"/>
  </mergeCells>
  <printOptions/>
  <pageMargins left="0.25" right="0" top="0.75" bottom="0.5" header="0.5" footer="0.2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"/>
  <sheetViews>
    <sheetView view="pageBreakPreview" zoomScaleSheetLayoutView="100" workbookViewId="0" topLeftCell="A1">
      <selection activeCell="H17" sqref="H17"/>
    </sheetView>
  </sheetViews>
  <sheetFormatPr defaultColWidth="9.140625" defaultRowHeight="12.75"/>
  <cols>
    <col min="1" max="1" width="3.57421875" style="20" bestFit="1" customWidth="1"/>
    <col min="2" max="2" width="7.28125" style="20" customWidth="1"/>
    <col min="3" max="3" width="8.28125" style="20" customWidth="1"/>
    <col min="4" max="4" width="13.421875" style="20" customWidth="1"/>
    <col min="5" max="5" width="3.28125" style="20" bestFit="1" customWidth="1"/>
    <col min="6" max="6" width="5.28125" style="20" customWidth="1"/>
    <col min="7" max="7" width="7.00390625" style="20" customWidth="1"/>
    <col min="8" max="8" width="7.57421875" style="20" customWidth="1"/>
    <col min="9" max="9" width="6.8515625" style="20" customWidth="1"/>
    <col min="10" max="10" width="8.140625" style="20" customWidth="1"/>
    <col min="11" max="11" width="8.57421875" style="20" customWidth="1"/>
    <col min="12" max="12" width="4.28125" style="20" customWidth="1"/>
    <col min="13" max="13" width="6.421875" style="20" customWidth="1"/>
    <col min="14" max="14" width="6.8515625" style="20" customWidth="1"/>
    <col min="15" max="15" width="9.28125" style="20" customWidth="1"/>
    <col min="16" max="16" width="9.140625" style="20" customWidth="1"/>
    <col min="17" max="17" width="9.57421875" style="20" customWidth="1"/>
    <col min="18" max="18" width="12.8515625" style="20" customWidth="1"/>
    <col min="19" max="19" width="8.28125" style="20" customWidth="1"/>
    <col min="20" max="20" width="9.00390625" style="20" customWidth="1"/>
    <col min="21" max="21" width="13.00390625" style="20" customWidth="1"/>
    <col min="22" max="22" width="12.57421875" style="20" customWidth="1"/>
    <col min="23" max="23" width="9.7109375" style="20" customWidth="1"/>
    <col min="24" max="24" width="9.421875" style="20" customWidth="1"/>
    <col min="25" max="25" width="10.140625" style="20" customWidth="1"/>
    <col min="26" max="26" width="0.2890625" style="20" hidden="1" customWidth="1"/>
    <col min="27" max="27" width="9.00390625" style="20" customWidth="1"/>
    <col min="28" max="28" width="5.7109375" style="20" customWidth="1"/>
    <col min="29" max="29" width="6.8515625" style="20" customWidth="1"/>
    <col min="30" max="30" width="4.28125" style="20" customWidth="1"/>
    <col min="31" max="16384" width="9.140625" style="20" customWidth="1"/>
  </cols>
  <sheetData>
    <row r="1" spans="1:27" ht="18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0" ht="18">
      <c r="A2" s="168" t="s">
        <v>134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27" ht="18">
      <c r="A3" s="169" t="s">
        <v>102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</row>
    <row r="4" spans="1:30" ht="12.75" customHeight="1">
      <c r="A4" s="140"/>
      <c r="B4" s="136" t="s">
        <v>16</v>
      </c>
      <c r="C4" s="137" t="s">
        <v>39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7"/>
      <c r="O4" s="136" t="s">
        <v>40</v>
      </c>
      <c r="P4" s="136" t="s">
        <v>41</v>
      </c>
      <c r="Q4" s="136" t="s">
        <v>42</v>
      </c>
      <c r="R4" s="136" t="s">
        <v>43</v>
      </c>
      <c r="S4" s="137" t="s">
        <v>44</v>
      </c>
      <c r="T4" s="137"/>
      <c r="U4" s="136" t="s">
        <v>162</v>
      </c>
      <c r="V4" s="136" t="s">
        <v>163</v>
      </c>
      <c r="W4" s="138" t="s">
        <v>33</v>
      </c>
      <c r="X4" s="136" t="s">
        <v>21</v>
      </c>
      <c r="Y4" s="136" t="s">
        <v>22</v>
      </c>
      <c r="Z4" s="21"/>
      <c r="AA4" s="136" t="s">
        <v>47</v>
      </c>
      <c r="AB4" s="138" t="s">
        <v>48</v>
      </c>
      <c r="AC4" s="186" t="s">
        <v>49</v>
      </c>
      <c r="AD4" s="138" t="s">
        <v>50</v>
      </c>
    </row>
    <row r="5" spans="1:30" ht="145.5" customHeight="1">
      <c r="A5" s="140"/>
      <c r="B5" s="136"/>
      <c r="C5" s="1" t="s">
        <v>11</v>
      </c>
      <c r="D5" s="1" t="s">
        <v>39</v>
      </c>
      <c r="E5" s="19" t="s">
        <v>9</v>
      </c>
      <c r="F5" s="19" t="s">
        <v>0</v>
      </c>
      <c r="G5" s="19" t="s">
        <v>1</v>
      </c>
      <c r="H5" s="23" t="s">
        <v>23</v>
      </c>
      <c r="I5" s="23" t="s">
        <v>24</v>
      </c>
      <c r="J5" s="23" t="s">
        <v>25</v>
      </c>
      <c r="K5" s="23" t="s">
        <v>26</v>
      </c>
      <c r="L5" s="19" t="s">
        <v>51</v>
      </c>
      <c r="M5" s="19" t="s">
        <v>52</v>
      </c>
      <c r="N5" s="23" t="s">
        <v>71</v>
      </c>
      <c r="O5" s="136"/>
      <c r="P5" s="136"/>
      <c r="Q5" s="136"/>
      <c r="R5" s="136"/>
      <c r="S5" s="19" t="s">
        <v>53</v>
      </c>
      <c r="T5" s="19" t="s">
        <v>54</v>
      </c>
      <c r="U5" s="136"/>
      <c r="V5" s="136"/>
      <c r="W5" s="139"/>
      <c r="X5" s="136"/>
      <c r="Y5" s="136"/>
      <c r="Z5" s="21"/>
      <c r="AA5" s="136"/>
      <c r="AB5" s="139"/>
      <c r="AC5" s="187"/>
      <c r="AD5" s="139"/>
    </row>
    <row r="6" spans="1:30" ht="12.75">
      <c r="A6" s="17">
        <v>1</v>
      </c>
      <c r="B6" s="17">
        <v>2</v>
      </c>
      <c r="C6" s="17">
        <v>3</v>
      </c>
      <c r="D6" s="24">
        <v>4</v>
      </c>
      <c r="E6" s="17">
        <v>5</v>
      </c>
      <c r="F6" s="17">
        <v>6</v>
      </c>
      <c r="G6" s="24">
        <v>7</v>
      </c>
      <c r="H6" s="17">
        <v>8</v>
      </c>
      <c r="I6" s="17">
        <v>9</v>
      </c>
      <c r="J6" s="24">
        <v>10</v>
      </c>
      <c r="K6" s="17">
        <v>11</v>
      </c>
      <c r="L6" s="17">
        <v>12</v>
      </c>
      <c r="M6" s="24">
        <v>13</v>
      </c>
      <c r="N6" s="24">
        <v>14</v>
      </c>
      <c r="O6" s="17">
        <v>15</v>
      </c>
      <c r="P6" s="17">
        <v>16</v>
      </c>
      <c r="Q6" s="24">
        <v>17</v>
      </c>
      <c r="R6" s="24">
        <v>18</v>
      </c>
      <c r="S6" s="24">
        <v>19</v>
      </c>
      <c r="T6" s="24">
        <v>20</v>
      </c>
      <c r="U6" s="24">
        <v>21</v>
      </c>
      <c r="V6" s="24">
        <v>22</v>
      </c>
      <c r="W6" s="24">
        <v>23</v>
      </c>
      <c r="X6" s="24">
        <v>24</v>
      </c>
      <c r="Y6" s="24">
        <v>25</v>
      </c>
      <c r="Z6" s="24">
        <v>26</v>
      </c>
      <c r="AA6" s="24">
        <v>26</v>
      </c>
      <c r="AB6" s="24">
        <v>27</v>
      </c>
      <c r="AC6" s="17">
        <v>28</v>
      </c>
      <c r="AD6" s="17">
        <v>29</v>
      </c>
    </row>
    <row r="7" spans="1:30" ht="25.5" customHeight="1">
      <c r="A7" s="188" t="s">
        <v>28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ht="51">
      <c r="A8" s="1" t="s">
        <v>12</v>
      </c>
      <c r="B8" s="141" t="s">
        <v>63</v>
      </c>
      <c r="C8" s="141" t="s">
        <v>193</v>
      </c>
      <c r="D8" s="141" t="s">
        <v>168</v>
      </c>
      <c r="E8" s="141"/>
      <c r="F8" s="184">
        <f>25-9.3</f>
        <v>15.7</v>
      </c>
      <c r="G8" s="143">
        <f>F8/48</f>
        <v>0.32708333333333334</v>
      </c>
      <c r="H8" s="135">
        <f>F8*0.15</f>
        <v>2.355</v>
      </c>
      <c r="I8" s="143">
        <f>H8/48</f>
        <v>0.0490625</v>
      </c>
      <c r="J8" s="135">
        <f>F8+H8</f>
        <v>18.055</v>
      </c>
      <c r="K8" s="143">
        <f>G8+I8</f>
        <v>0.37614583333333335</v>
      </c>
      <c r="L8" s="141">
        <v>18</v>
      </c>
      <c r="M8" s="141" t="s">
        <v>56</v>
      </c>
      <c r="N8" s="1"/>
      <c r="O8" s="11"/>
      <c r="P8" s="11">
        <v>39918</v>
      </c>
      <c r="Q8" s="11">
        <v>39933</v>
      </c>
      <c r="R8" s="14" t="s">
        <v>169</v>
      </c>
      <c r="S8" s="11">
        <v>39970</v>
      </c>
      <c r="T8" s="11">
        <f>S8+45</f>
        <v>40015</v>
      </c>
      <c r="U8" s="131" t="s">
        <v>171</v>
      </c>
      <c r="V8" s="131" t="s">
        <v>172</v>
      </c>
      <c r="W8" s="13" t="s">
        <v>170</v>
      </c>
      <c r="X8" s="13">
        <v>40117</v>
      </c>
      <c r="Y8" s="13">
        <f>X8+15</f>
        <v>40132</v>
      </c>
      <c r="Z8" s="13"/>
      <c r="AA8" s="13">
        <f>Y8+18*30</f>
        <v>40672</v>
      </c>
      <c r="AB8" s="181"/>
      <c r="AC8" s="181"/>
      <c r="AD8" s="181"/>
    </row>
    <row r="9" spans="1:30" ht="52.5" customHeight="1">
      <c r="A9" s="1" t="s">
        <v>14</v>
      </c>
      <c r="B9" s="142"/>
      <c r="C9" s="142"/>
      <c r="D9" s="142"/>
      <c r="E9" s="142"/>
      <c r="F9" s="185"/>
      <c r="G9" s="134"/>
      <c r="H9" s="180"/>
      <c r="I9" s="134"/>
      <c r="J9" s="180"/>
      <c r="K9" s="134"/>
      <c r="L9" s="142"/>
      <c r="M9" s="142"/>
      <c r="N9" s="1"/>
      <c r="O9" s="126">
        <v>39734</v>
      </c>
      <c r="P9" s="102"/>
      <c r="Q9" s="183"/>
      <c r="R9" s="183"/>
      <c r="S9" s="13"/>
      <c r="T9" s="13"/>
      <c r="U9" s="13"/>
      <c r="V9" s="13"/>
      <c r="W9" s="97"/>
      <c r="X9" s="97"/>
      <c r="Y9" s="97"/>
      <c r="Z9" s="12"/>
      <c r="AA9" s="12"/>
      <c r="AB9" s="182"/>
      <c r="AC9" s="182"/>
      <c r="AD9" s="182"/>
    </row>
  </sheetData>
  <mergeCells count="37">
    <mergeCell ref="AC8:AC9"/>
    <mergeCell ref="AC4:AC5"/>
    <mergeCell ref="AD4:AD5"/>
    <mergeCell ref="AD8:AD9"/>
    <mergeCell ref="A7:AD7"/>
    <mergeCell ref="X4:X5"/>
    <mergeCell ref="S4:T4"/>
    <mergeCell ref="U4:U5"/>
    <mergeCell ref="V4:V5"/>
    <mergeCell ref="AB4:AB5"/>
    <mergeCell ref="C8:C9"/>
    <mergeCell ref="D8:D9"/>
    <mergeCell ref="E8:E9"/>
    <mergeCell ref="M8:M9"/>
    <mergeCell ref="G8:G9"/>
    <mergeCell ref="H8:H9"/>
    <mergeCell ref="F8:F9"/>
    <mergeCell ref="A4:A5"/>
    <mergeCell ref="B4:B5"/>
    <mergeCell ref="A2:AD2"/>
    <mergeCell ref="L8:L9"/>
    <mergeCell ref="I8:I9"/>
    <mergeCell ref="J8:J9"/>
    <mergeCell ref="K8:K9"/>
    <mergeCell ref="AB8:AB9"/>
    <mergeCell ref="Q9:R9"/>
    <mergeCell ref="B8:B9"/>
    <mergeCell ref="A1:AA1"/>
    <mergeCell ref="A3:AA3"/>
    <mergeCell ref="Y4:Y5"/>
    <mergeCell ref="AA4:AA5"/>
    <mergeCell ref="C4:M4"/>
    <mergeCell ref="Q4:Q5"/>
    <mergeCell ref="W4:W5"/>
    <mergeCell ref="O4:O5"/>
    <mergeCell ref="R4:R5"/>
    <mergeCell ref="P4:P5"/>
  </mergeCells>
  <printOptions/>
  <pageMargins left="0.5" right="0" top="0.75" bottom="0.5" header="0.5" footer="0.25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9"/>
  <sheetViews>
    <sheetView view="pageBreakPreview" zoomScaleSheetLayoutView="100" workbookViewId="0" topLeftCell="A76">
      <selection activeCell="A3" sqref="A3:AB3"/>
    </sheetView>
  </sheetViews>
  <sheetFormatPr defaultColWidth="9.140625" defaultRowHeight="12.75"/>
  <cols>
    <col min="1" max="1" width="5.00390625" style="20" customWidth="1"/>
    <col min="2" max="2" width="7.421875" style="20" customWidth="1"/>
    <col min="3" max="3" width="11.57421875" style="20" customWidth="1"/>
    <col min="4" max="4" width="28.140625" style="94" customWidth="1"/>
    <col min="5" max="5" width="8.57421875" style="20" customWidth="1"/>
    <col min="6" max="6" width="7.421875" style="20" customWidth="1"/>
    <col min="7" max="7" width="6.57421875" style="20" customWidth="1"/>
    <col min="8" max="8" width="8.00390625" style="20" customWidth="1"/>
    <col min="9" max="10" width="7.28125" style="20" customWidth="1"/>
    <col min="11" max="11" width="8.00390625" style="20" customWidth="1"/>
    <col min="12" max="12" width="6.421875" style="20" customWidth="1"/>
    <col min="13" max="13" width="7.8515625" style="20" customWidth="1"/>
    <col min="14" max="14" width="11.57421875" style="20" customWidth="1"/>
    <col min="15" max="15" width="13.140625" style="20" customWidth="1"/>
    <col min="16" max="16" width="13.00390625" style="20" customWidth="1"/>
    <col min="17" max="17" width="11.28125" style="20" customWidth="1"/>
    <col min="18" max="18" width="12.57421875" style="20" bestFit="1" customWidth="1"/>
    <col min="19" max="19" width="12.7109375" style="20" customWidth="1"/>
    <col min="20" max="20" width="13.421875" style="20" customWidth="1"/>
    <col min="21" max="22" width="13.421875" style="20" bestFit="1" customWidth="1"/>
    <col min="23" max="23" width="13.28125" style="20" customWidth="1"/>
    <col min="24" max="24" width="11.8515625" style="20" customWidth="1"/>
    <col min="25" max="25" width="7.421875" style="20" customWidth="1"/>
    <col min="26" max="26" width="7.57421875" style="20" customWidth="1"/>
    <col min="27" max="27" width="12.7109375" style="20" customWidth="1"/>
    <col min="28" max="28" width="13.8515625" style="20" customWidth="1"/>
    <col min="29" max="16384" width="9.140625" style="20" customWidth="1"/>
  </cols>
  <sheetData>
    <row r="1" spans="1:28" ht="15.75">
      <c r="A1" s="189" t="s">
        <v>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15.75">
      <c r="A2" s="189" t="s">
        <v>137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5.75" customHeight="1">
      <c r="A3" s="190" t="s">
        <v>135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</row>
    <row r="4" spans="1:28" ht="21.75" customHeight="1">
      <c r="A4" s="141"/>
      <c r="B4" s="138" t="s">
        <v>16</v>
      </c>
      <c r="C4" s="137" t="s">
        <v>74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6" t="s">
        <v>3</v>
      </c>
      <c r="O4" s="136" t="s">
        <v>75</v>
      </c>
      <c r="P4" s="136" t="s">
        <v>19</v>
      </c>
      <c r="Q4" s="138" t="s">
        <v>20</v>
      </c>
      <c r="R4" s="136" t="s">
        <v>8</v>
      </c>
      <c r="S4" s="137" t="s">
        <v>6</v>
      </c>
      <c r="T4" s="137"/>
      <c r="U4" s="136" t="s">
        <v>76</v>
      </c>
      <c r="V4" s="136" t="s">
        <v>5</v>
      </c>
      <c r="W4" s="136" t="s">
        <v>21</v>
      </c>
      <c r="X4" s="138" t="s">
        <v>77</v>
      </c>
      <c r="Y4" s="138" t="s">
        <v>50</v>
      </c>
      <c r="Z4" s="138" t="s">
        <v>48</v>
      </c>
      <c r="AA4" s="138" t="s">
        <v>78</v>
      </c>
      <c r="AB4" s="138" t="s">
        <v>79</v>
      </c>
    </row>
    <row r="5" spans="1:28" ht="116.25" customHeight="1">
      <c r="A5" s="142"/>
      <c r="B5" s="139"/>
      <c r="C5" s="22" t="s">
        <v>11</v>
      </c>
      <c r="D5" s="95" t="s">
        <v>80</v>
      </c>
      <c r="E5" s="59" t="s">
        <v>9</v>
      </c>
      <c r="F5" s="59" t="s">
        <v>0</v>
      </c>
      <c r="G5" s="59" t="s">
        <v>1</v>
      </c>
      <c r="H5" s="59" t="s">
        <v>23</v>
      </c>
      <c r="I5" s="59" t="s">
        <v>81</v>
      </c>
      <c r="J5" s="59" t="s">
        <v>82</v>
      </c>
      <c r="K5" s="59" t="s">
        <v>83</v>
      </c>
      <c r="L5" s="59" t="s">
        <v>27</v>
      </c>
      <c r="M5" s="59" t="s">
        <v>2</v>
      </c>
      <c r="N5" s="136"/>
      <c r="O5" s="136"/>
      <c r="P5" s="136"/>
      <c r="Q5" s="139"/>
      <c r="R5" s="136"/>
      <c r="S5" s="19" t="s">
        <v>4</v>
      </c>
      <c r="T5" s="19" t="s">
        <v>84</v>
      </c>
      <c r="U5" s="136"/>
      <c r="V5" s="136"/>
      <c r="W5" s="136"/>
      <c r="X5" s="139"/>
      <c r="Y5" s="139"/>
      <c r="Z5" s="139"/>
      <c r="AA5" s="139"/>
      <c r="AB5" s="139"/>
    </row>
    <row r="6" spans="1:28" ht="24" customHeight="1">
      <c r="A6" s="17">
        <v>1</v>
      </c>
      <c r="B6" s="17">
        <v>2</v>
      </c>
      <c r="C6" s="17">
        <v>3</v>
      </c>
      <c r="D6" s="79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</row>
    <row r="7" spans="1:28" ht="12.75">
      <c r="A7" s="188" t="s">
        <v>107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</row>
    <row r="8" spans="1:28" ht="20.25" customHeight="1">
      <c r="A8" s="57" t="s">
        <v>12</v>
      </c>
      <c r="B8" s="212" t="s">
        <v>87</v>
      </c>
      <c r="C8" s="142" t="s">
        <v>108</v>
      </c>
      <c r="D8" s="191" t="s">
        <v>115</v>
      </c>
      <c r="E8" s="141">
        <v>14.4</v>
      </c>
      <c r="F8" s="141">
        <v>74.31</v>
      </c>
      <c r="G8" s="213">
        <f>F8/42</f>
        <v>1.7692857142857144</v>
      </c>
      <c r="H8" s="216">
        <f>(F8*0.075)+((F8+(F8*0.075))*0.075)</f>
        <v>11.56449375</v>
      </c>
      <c r="I8" s="213">
        <f>(G8*0.075)+((G8+(G8*0.075))*0.075)</f>
        <v>0.2753450892857143</v>
      </c>
      <c r="J8" s="216">
        <f>F8+H8</f>
        <v>85.87449375</v>
      </c>
      <c r="K8" s="213">
        <f>G8+I8</f>
        <v>2.0446308035714287</v>
      </c>
      <c r="L8" s="142">
        <v>12</v>
      </c>
      <c r="M8" s="142" t="s">
        <v>85</v>
      </c>
      <c r="N8" s="60">
        <v>38367</v>
      </c>
      <c r="O8" s="60">
        <v>38383</v>
      </c>
      <c r="P8" s="60">
        <v>38383</v>
      </c>
      <c r="Q8" s="143"/>
      <c r="R8" s="60">
        <v>38411</v>
      </c>
      <c r="S8" s="60">
        <f aca="true" t="shared" si="0" ref="S8:S13">R8+15</f>
        <v>38426</v>
      </c>
      <c r="T8" s="60">
        <f aca="true" t="shared" si="1" ref="T8:T15">S8+35</f>
        <v>38461</v>
      </c>
      <c r="U8" s="60">
        <f>T8+15</f>
        <v>38476</v>
      </c>
      <c r="V8" s="60">
        <f>U8+10</f>
        <v>38486</v>
      </c>
      <c r="W8" s="60">
        <f>V8+15</f>
        <v>38501</v>
      </c>
      <c r="X8" s="106"/>
      <c r="Y8" s="106"/>
      <c r="Z8" s="106"/>
      <c r="AA8" s="66">
        <f aca="true" t="shared" si="2" ref="AA8:AA15">W8+7</f>
        <v>38508</v>
      </c>
      <c r="AB8" s="26"/>
    </row>
    <row r="9" spans="1:28" ht="20.25" customHeight="1">
      <c r="A9" s="1" t="s">
        <v>59</v>
      </c>
      <c r="B9" s="212"/>
      <c r="C9" s="140"/>
      <c r="D9" s="192"/>
      <c r="E9" s="212"/>
      <c r="F9" s="212"/>
      <c r="G9" s="214"/>
      <c r="H9" s="217"/>
      <c r="I9" s="214"/>
      <c r="J9" s="217"/>
      <c r="K9" s="214"/>
      <c r="L9" s="140"/>
      <c r="M9" s="140"/>
      <c r="N9" s="10">
        <v>38548</v>
      </c>
      <c r="O9" s="10">
        <f>N9+32</f>
        <v>38580</v>
      </c>
      <c r="P9" s="10">
        <f>O9+15</f>
        <v>38595</v>
      </c>
      <c r="Q9" s="244"/>
      <c r="R9" s="10">
        <f>O9+30</f>
        <v>38610</v>
      </c>
      <c r="S9" s="10">
        <f t="shared" si="0"/>
        <v>38625</v>
      </c>
      <c r="T9" s="10">
        <f t="shared" si="1"/>
        <v>38660</v>
      </c>
      <c r="U9" s="10">
        <f>T9+35</f>
        <v>38695</v>
      </c>
      <c r="V9" s="10">
        <f aca="true" t="shared" si="3" ref="V9:V15">U9+15</f>
        <v>38710</v>
      </c>
      <c r="W9" s="10">
        <f aca="true" t="shared" si="4" ref="W9:W15">V9+30</f>
        <v>38740</v>
      </c>
      <c r="X9" s="106"/>
      <c r="Y9" s="106"/>
      <c r="Z9" s="106"/>
      <c r="AA9" s="62">
        <f t="shared" si="2"/>
        <v>38747</v>
      </c>
      <c r="AB9" s="26"/>
    </row>
    <row r="10" spans="1:28" ht="20.25" customHeight="1">
      <c r="A10" s="1" t="s">
        <v>60</v>
      </c>
      <c r="B10" s="212"/>
      <c r="C10" s="140"/>
      <c r="D10" s="192"/>
      <c r="E10" s="212"/>
      <c r="F10" s="212"/>
      <c r="G10" s="214"/>
      <c r="H10" s="217"/>
      <c r="I10" s="214"/>
      <c r="J10" s="217"/>
      <c r="K10" s="214"/>
      <c r="L10" s="140"/>
      <c r="M10" s="140"/>
      <c r="N10" s="10">
        <v>38701</v>
      </c>
      <c r="O10" s="10">
        <f>N10+32</f>
        <v>38733</v>
      </c>
      <c r="P10" s="10">
        <f>O10+15</f>
        <v>38748</v>
      </c>
      <c r="Q10" s="244"/>
      <c r="R10" s="10">
        <f>O10+30</f>
        <v>38763</v>
      </c>
      <c r="S10" s="10">
        <f t="shared" si="0"/>
        <v>38778</v>
      </c>
      <c r="T10" s="10">
        <f t="shared" si="1"/>
        <v>38813</v>
      </c>
      <c r="U10" s="10">
        <f>T10+35</f>
        <v>38848</v>
      </c>
      <c r="V10" s="10">
        <f t="shared" si="3"/>
        <v>38863</v>
      </c>
      <c r="W10" s="10">
        <f t="shared" si="4"/>
        <v>38893</v>
      </c>
      <c r="X10" s="106"/>
      <c r="Y10" s="106"/>
      <c r="Z10" s="106"/>
      <c r="AA10" s="62">
        <f t="shared" si="2"/>
        <v>38900</v>
      </c>
      <c r="AB10" s="26"/>
    </row>
    <row r="11" spans="1:28" ht="20.25" customHeight="1">
      <c r="A11" s="1" t="s">
        <v>62</v>
      </c>
      <c r="B11" s="212"/>
      <c r="C11" s="140"/>
      <c r="D11" s="192"/>
      <c r="E11" s="212"/>
      <c r="F11" s="212"/>
      <c r="G11" s="214"/>
      <c r="H11" s="217"/>
      <c r="I11" s="214"/>
      <c r="J11" s="217"/>
      <c r="K11" s="214"/>
      <c r="L11" s="140"/>
      <c r="M11" s="140"/>
      <c r="N11" s="10">
        <v>38869</v>
      </c>
      <c r="O11" s="10">
        <f>N11+32</f>
        <v>38901</v>
      </c>
      <c r="P11" s="10">
        <f>O11+15</f>
        <v>38916</v>
      </c>
      <c r="Q11" s="244"/>
      <c r="R11" s="10">
        <f>O11+30</f>
        <v>38931</v>
      </c>
      <c r="S11" s="10">
        <f t="shared" si="0"/>
        <v>38946</v>
      </c>
      <c r="T11" s="10">
        <f t="shared" si="1"/>
        <v>38981</v>
      </c>
      <c r="U11" s="10">
        <f>T11+35</f>
        <v>39016</v>
      </c>
      <c r="V11" s="10">
        <f t="shared" si="3"/>
        <v>39031</v>
      </c>
      <c r="W11" s="10">
        <f t="shared" si="4"/>
        <v>39061</v>
      </c>
      <c r="X11" s="106"/>
      <c r="Y11" s="106"/>
      <c r="Z11" s="106"/>
      <c r="AA11" s="62">
        <f t="shared" si="2"/>
        <v>39068</v>
      </c>
      <c r="AB11" s="63">
        <f aca="true" t="shared" si="5" ref="AB11:AB16">AA11+365</f>
        <v>39433</v>
      </c>
    </row>
    <row r="12" spans="1:28" ht="20.25" customHeight="1">
      <c r="A12" s="1" t="s">
        <v>68</v>
      </c>
      <c r="B12" s="212"/>
      <c r="C12" s="140"/>
      <c r="D12" s="192"/>
      <c r="E12" s="212"/>
      <c r="F12" s="212"/>
      <c r="G12" s="214"/>
      <c r="H12" s="217"/>
      <c r="I12" s="214"/>
      <c r="J12" s="217"/>
      <c r="K12" s="214"/>
      <c r="L12" s="140"/>
      <c r="M12" s="140"/>
      <c r="N12" s="10">
        <v>39082</v>
      </c>
      <c r="O12" s="10">
        <f>N12+32</f>
        <v>39114</v>
      </c>
      <c r="P12" s="10">
        <f>O12+15</f>
        <v>39129</v>
      </c>
      <c r="Q12" s="134"/>
      <c r="R12" s="10">
        <f>O12+30</f>
        <v>39144</v>
      </c>
      <c r="S12" s="10">
        <f t="shared" si="0"/>
        <v>39159</v>
      </c>
      <c r="T12" s="10">
        <f t="shared" si="1"/>
        <v>39194</v>
      </c>
      <c r="U12" s="10">
        <f>T12+35</f>
        <v>39229</v>
      </c>
      <c r="V12" s="10">
        <f t="shared" si="3"/>
        <v>39244</v>
      </c>
      <c r="W12" s="10">
        <f t="shared" si="4"/>
        <v>39274</v>
      </c>
      <c r="X12" s="106"/>
      <c r="Y12" s="106"/>
      <c r="Z12" s="106"/>
      <c r="AA12" s="62">
        <f t="shared" si="2"/>
        <v>39281</v>
      </c>
      <c r="AB12" s="63">
        <f t="shared" si="5"/>
        <v>39646</v>
      </c>
    </row>
    <row r="13" spans="1:28" ht="20.25" customHeight="1">
      <c r="A13" s="1" t="s">
        <v>69</v>
      </c>
      <c r="B13" s="212"/>
      <c r="C13" s="140"/>
      <c r="D13" s="192"/>
      <c r="E13" s="212"/>
      <c r="F13" s="212"/>
      <c r="G13" s="214"/>
      <c r="H13" s="217"/>
      <c r="I13" s="214"/>
      <c r="J13" s="217"/>
      <c r="K13" s="214"/>
      <c r="L13" s="140"/>
      <c r="M13" s="140"/>
      <c r="N13" s="10">
        <v>39248</v>
      </c>
      <c r="O13" s="10">
        <f>N13+32</f>
        <v>39280</v>
      </c>
      <c r="P13" s="10">
        <f>O13+15</f>
        <v>39295</v>
      </c>
      <c r="Q13" s="143">
        <v>110.5</v>
      </c>
      <c r="R13" s="10">
        <f>O13+30</f>
        <v>39310</v>
      </c>
      <c r="S13" s="10">
        <f t="shared" si="0"/>
        <v>39325</v>
      </c>
      <c r="T13" s="10">
        <f t="shared" si="1"/>
        <v>39360</v>
      </c>
      <c r="U13" s="10">
        <f>T13+35</f>
        <v>39395</v>
      </c>
      <c r="V13" s="10">
        <f t="shared" si="3"/>
        <v>39410</v>
      </c>
      <c r="W13" s="10">
        <f t="shared" si="4"/>
        <v>39440</v>
      </c>
      <c r="X13" s="106"/>
      <c r="Y13" s="106"/>
      <c r="Z13" s="106"/>
      <c r="AA13" s="62">
        <f t="shared" si="2"/>
        <v>39447</v>
      </c>
      <c r="AB13" s="63">
        <f t="shared" si="5"/>
        <v>39812</v>
      </c>
    </row>
    <row r="14" spans="1:28" ht="20.25" customHeight="1">
      <c r="A14" s="1" t="s">
        <v>70</v>
      </c>
      <c r="B14" s="212"/>
      <c r="C14" s="140"/>
      <c r="D14" s="192"/>
      <c r="E14" s="212"/>
      <c r="F14" s="212"/>
      <c r="G14" s="214"/>
      <c r="H14" s="217"/>
      <c r="I14" s="214"/>
      <c r="J14" s="217"/>
      <c r="K14" s="214"/>
      <c r="L14" s="140"/>
      <c r="M14" s="140"/>
      <c r="N14" s="10">
        <v>39401</v>
      </c>
      <c r="O14" s="10">
        <f>N14+30</f>
        <v>39431</v>
      </c>
      <c r="P14" s="10">
        <f>O14+7</f>
        <v>39438</v>
      </c>
      <c r="Q14" s="244"/>
      <c r="R14" s="10">
        <f>O14+15</f>
        <v>39446</v>
      </c>
      <c r="S14" s="10">
        <f>R14+3</f>
        <v>39449</v>
      </c>
      <c r="T14" s="10">
        <f t="shared" si="1"/>
        <v>39484</v>
      </c>
      <c r="U14" s="10">
        <f>T14+45</f>
        <v>39529</v>
      </c>
      <c r="V14" s="10">
        <f t="shared" si="3"/>
        <v>39544</v>
      </c>
      <c r="W14" s="10">
        <f t="shared" si="4"/>
        <v>39574</v>
      </c>
      <c r="X14" s="106"/>
      <c r="Y14" s="106"/>
      <c r="Z14" s="106"/>
      <c r="AA14" s="62">
        <f t="shared" si="2"/>
        <v>39581</v>
      </c>
      <c r="AB14" s="67">
        <f t="shared" si="5"/>
        <v>39946</v>
      </c>
    </row>
    <row r="15" spans="1:28" ht="20.25" customHeight="1">
      <c r="A15" s="1" t="s">
        <v>72</v>
      </c>
      <c r="B15" s="212"/>
      <c r="C15" s="140"/>
      <c r="D15" s="192"/>
      <c r="E15" s="212"/>
      <c r="F15" s="212"/>
      <c r="G15" s="214"/>
      <c r="H15" s="217"/>
      <c r="I15" s="214"/>
      <c r="J15" s="217"/>
      <c r="K15" s="214"/>
      <c r="L15" s="140"/>
      <c r="M15" s="140"/>
      <c r="N15" s="10">
        <v>39538</v>
      </c>
      <c r="O15" s="10">
        <f>N15+30</f>
        <v>39568</v>
      </c>
      <c r="P15" s="10">
        <f>O15+7</f>
        <v>39575</v>
      </c>
      <c r="Q15" s="244"/>
      <c r="R15" s="10">
        <f>O15+15</f>
        <v>39583</v>
      </c>
      <c r="S15" s="10">
        <f>R15+3</f>
        <v>39586</v>
      </c>
      <c r="T15" s="10">
        <f t="shared" si="1"/>
        <v>39621</v>
      </c>
      <c r="U15" s="10">
        <f>T15+45</f>
        <v>39666</v>
      </c>
      <c r="V15" s="10">
        <f t="shared" si="3"/>
        <v>39681</v>
      </c>
      <c r="W15" s="10">
        <f t="shared" si="4"/>
        <v>39711</v>
      </c>
      <c r="X15" s="106"/>
      <c r="Y15" s="106"/>
      <c r="Z15" s="106"/>
      <c r="AA15" s="62">
        <f t="shared" si="2"/>
        <v>39718</v>
      </c>
      <c r="AB15" s="67">
        <f t="shared" si="5"/>
        <v>40083</v>
      </c>
    </row>
    <row r="16" spans="1:28" ht="20.25" customHeight="1">
      <c r="A16" s="1" t="s">
        <v>73</v>
      </c>
      <c r="B16" s="212"/>
      <c r="C16" s="140"/>
      <c r="D16" s="192"/>
      <c r="E16" s="212"/>
      <c r="F16" s="212"/>
      <c r="G16" s="214"/>
      <c r="H16" s="217"/>
      <c r="I16" s="214"/>
      <c r="J16" s="217"/>
      <c r="K16" s="214"/>
      <c r="L16" s="140"/>
      <c r="M16" s="140"/>
      <c r="N16" s="10"/>
      <c r="O16" s="10"/>
      <c r="P16" s="10"/>
      <c r="Q16" s="244"/>
      <c r="R16" s="10"/>
      <c r="S16" s="10"/>
      <c r="T16" s="10">
        <v>39687</v>
      </c>
      <c r="U16" s="10">
        <f>T16+45</f>
        <v>39732</v>
      </c>
      <c r="V16" s="10">
        <f>U16+30</f>
        <v>39762</v>
      </c>
      <c r="W16" s="10">
        <f>V16+30</f>
        <v>39792</v>
      </c>
      <c r="X16" s="106"/>
      <c r="Y16" s="106"/>
      <c r="Z16" s="106"/>
      <c r="AA16" s="62">
        <f>W16+7</f>
        <v>39799</v>
      </c>
      <c r="AB16" s="96">
        <f t="shared" si="5"/>
        <v>40164</v>
      </c>
    </row>
    <row r="17" spans="1:28" s="92" customFormat="1" ht="20.25" customHeight="1">
      <c r="A17" s="56" t="s">
        <v>14</v>
      </c>
      <c r="B17" s="142"/>
      <c r="C17" s="140"/>
      <c r="D17" s="193"/>
      <c r="E17" s="142"/>
      <c r="F17" s="142"/>
      <c r="G17" s="215"/>
      <c r="H17" s="218"/>
      <c r="I17" s="215"/>
      <c r="J17" s="218"/>
      <c r="K17" s="215"/>
      <c r="L17" s="140"/>
      <c r="M17" s="140"/>
      <c r="N17" s="31">
        <v>39583</v>
      </c>
      <c r="O17" s="31">
        <v>39619</v>
      </c>
      <c r="P17" s="31">
        <v>39640</v>
      </c>
      <c r="Q17" s="134"/>
      <c r="R17" s="31" t="s">
        <v>86</v>
      </c>
      <c r="S17" s="31">
        <v>39646</v>
      </c>
      <c r="T17" s="31">
        <v>39701</v>
      </c>
      <c r="U17" s="31">
        <v>39776</v>
      </c>
      <c r="V17" s="31" t="s">
        <v>86</v>
      </c>
      <c r="W17" s="198" t="s">
        <v>164</v>
      </c>
      <c r="X17" s="199"/>
      <c r="Y17" s="199"/>
      <c r="Z17" s="199"/>
      <c r="AA17" s="199"/>
      <c r="AB17" s="200"/>
    </row>
    <row r="18" spans="1:28" ht="20.25" customHeight="1">
      <c r="A18" s="57" t="s">
        <v>12</v>
      </c>
      <c r="B18" s="212" t="s">
        <v>87</v>
      </c>
      <c r="C18" s="142" t="s">
        <v>175</v>
      </c>
      <c r="D18" s="191" t="s">
        <v>115</v>
      </c>
      <c r="E18" s="141">
        <v>14.4</v>
      </c>
      <c r="F18" s="141">
        <v>74.31</v>
      </c>
      <c r="G18" s="213">
        <f>F18/42</f>
        <v>1.7692857142857144</v>
      </c>
      <c r="H18" s="216">
        <f>(F18*0.075)+((F18+(F18*0.075))*0.075)</f>
        <v>11.56449375</v>
      </c>
      <c r="I18" s="213">
        <f>(G18*0.075)+((G18+(G18*0.075))*0.075)</f>
        <v>0.2753450892857143</v>
      </c>
      <c r="J18" s="216">
        <f>F18+H18</f>
        <v>85.87449375</v>
      </c>
      <c r="K18" s="213">
        <f>G18+I18</f>
        <v>2.0446308035714287</v>
      </c>
      <c r="L18" s="142">
        <v>12</v>
      </c>
      <c r="M18" s="142" t="s">
        <v>85</v>
      </c>
      <c r="N18" s="60">
        <v>39583</v>
      </c>
      <c r="O18" s="60">
        <v>39933</v>
      </c>
      <c r="P18" s="60">
        <f>O18+15</f>
        <v>39948</v>
      </c>
      <c r="Q18" s="129"/>
      <c r="R18" s="60" t="s">
        <v>86</v>
      </c>
      <c r="S18" s="60">
        <v>39973</v>
      </c>
      <c r="T18" s="60">
        <f>S18+35</f>
        <v>40008</v>
      </c>
      <c r="U18" s="60">
        <f>T18+15</f>
        <v>40023</v>
      </c>
      <c r="V18" s="60">
        <f>U18+10</f>
        <v>40033</v>
      </c>
      <c r="W18" s="60">
        <f>V18+15</f>
        <v>40048</v>
      </c>
      <c r="X18" s="106"/>
      <c r="Y18" s="106"/>
      <c r="Z18" s="106"/>
      <c r="AA18" s="66">
        <f>W18+7</f>
        <v>40055</v>
      </c>
      <c r="AB18" s="128">
        <v>40416</v>
      </c>
    </row>
    <row r="19" spans="1:28" s="92" customFormat="1" ht="20.25" customHeight="1">
      <c r="A19" s="56" t="s">
        <v>14</v>
      </c>
      <c r="B19" s="142"/>
      <c r="C19" s="140"/>
      <c r="D19" s="193"/>
      <c r="E19" s="142"/>
      <c r="F19" s="142"/>
      <c r="G19" s="215"/>
      <c r="H19" s="218"/>
      <c r="I19" s="215"/>
      <c r="J19" s="218"/>
      <c r="K19" s="215"/>
      <c r="L19" s="140"/>
      <c r="M19" s="140"/>
      <c r="N19" s="31"/>
      <c r="O19" s="31"/>
      <c r="P19" s="31"/>
      <c r="Q19" s="130"/>
      <c r="R19" s="31"/>
      <c r="S19" s="31"/>
      <c r="T19" s="31"/>
      <c r="U19" s="31"/>
      <c r="V19" s="31"/>
      <c r="W19" s="198"/>
      <c r="X19" s="199"/>
      <c r="Y19" s="199"/>
      <c r="Z19" s="199"/>
      <c r="AA19" s="199"/>
      <c r="AB19" s="200"/>
    </row>
    <row r="20" spans="1:28" ht="20.25" customHeight="1">
      <c r="A20" s="57" t="s">
        <v>12</v>
      </c>
      <c r="B20" s="212" t="s">
        <v>112</v>
      </c>
      <c r="C20" s="142" t="s">
        <v>109</v>
      </c>
      <c r="D20" s="191" t="s">
        <v>116</v>
      </c>
      <c r="E20" s="141">
        <v>12.6</v>
      </c>
      <c r="F20" s="141">
        <v>95.83</v>
      </c>
      <c r="G20" s="213">
        <f>F20/42</f>
        <v>2.2816666666666667</v>
      </c>
      <c r="H20" s="216">
        <f>(F20*0.075)+((F20+(F20*0.075))*0.075)</f>
        <v>14.913543749999999</v>
      </c>
      <c r="I20" s="213">
        <f>(G20*0.075)+((G20+(G20*0.075))*0.075)</f>
        <v>0.355084375</v>
      </c>
      <c r="J20" s="216">
        <f>F20+H20</f>
        <v>110.74354375</v>
      </c>
      <c r="K20" s="213">
        <f>G20+I20</f>
        <v>2.636751041666667</v>
      </c>
      <c r="L20" s="142">
        <v>12</v>
      </c>
      <c r="M20" s="142" t="s">
        <v>85</v>
      </c>
      <c r="N20" s="60">
        <v>38367</v>
      </c>
      <c r="O20" s="60">
        <v>38383</v>
      </c>
      <c r="P20" s="60">
        <v>38383</v>
      </c>
      <c r="Q20" s="143"/>
      <c r="R20" s="60">
        <v>38411</v>
      </c>
      <c r="S20" s="60">
        <f aca="true" t="shared" si="6" ref="S20:S25">R20+15</f>
        <v>38426</v>
      </c>
      <c r="T20" s="60">
        <f aca="true" t="shared" si="7" ref="T20:T27">S20+35</f>
        <v>38461</v>
      </c>
      <c r="U20" s="60">
        <f>T20+15</f>
        <v>38476</v>
      </c>
      <c r="V20" s="60">
        <f>U20+10</f>
        <v>38486</v>
      </c>
      <c r="W20" s="60">
        <f>V20+15</f>
        <v>38501</v>
      </c>
      <c r="X20" s="106"/>
      <c r="Y20" s="106"/>
      <c r="Z20" s="114"/>
      <c r="AA20" s="66">
        <f aca="true" t="shared" si="8" ref="AA20:AA27">W20+7</f>
        <v>38508</v>
      </c>
      <c r="AB20" s="26"/>
    </row>
    <row r="21" spans="1:28" ht="20.25" customHeight="1">
      <c r="A21" s="1" t="s">
        <v>59</v>
      </c>
      <c r="B21" s="212"/>
      <c r="C21" s="140"/>
      <c r="D21" s="192"/>
      <c r="E21" s="212"/>
      <c r="F21" s="212"/>
      <c r="G21" s="214"/>
      <c r="H21" s="217"/>
      <c r="I21" s="214"/>
      <c r="J21" s="217"/>
      <c r="K21" s="214"/>
      <c r="L21" s="140"/>
      <c r="M21" s="140"/>
      <c r="N21" s="10">
        <v>38548</v>
      </c>
      <c r="O21" s="10">
        <f>N21+32</f>
        <v>38580</v>
      </c>
      <c r="P21" s="10">
        <f>O21+15</f>
        <v>38595</v>
      </c>
      <c r="Q21" s="244"/>
      <c r="R21" s="10">
        <f>O21+30</f>
        <v>38610</v>
      </c>
      <c r="S21" s="10">
        <f t="shared" si="6"/>
        <v>38625</v>
      </c>
      <c r="T21" s="10">
        <f t="shared" si="7"/>
        <v>38660</v>
      </c>
      <c r="U21" s="10">
        <f>T21+35</f>
        <v>38695</v>
      </c>
      <c r="V21" s="10">
        <f aca="true" t="shared" si="9" ref="V21:V27">U21+15</f>
        <v>38710</v>
      </c>
      <c r="W21" s="10">
        <f aca="true" t="shared" si="10" ref="W21:W27">V21+30</f>
        <v>38740</v>
      </c>
      <c r="X21" s="106"/>
      <c r="Y21" s="106"/>
      <c r="Z21" s="114"/>
      <c r="AA21" s="62">
        <f t="shared" si="8"/>
        <v>38747</v>
      </c>
      <c r="AB21" s="26"/>
    </row>
    <row r="22" spans="1:28" ht="20.25" customHeight="1">
      <c r="A22" s="1" t="s">
        <v>60</v>
      </c>
      <c r="B22" s="212"/>
      <c r="C22" s="140"/>
      <c r="D22" s="192"/>
      <c r="E22" s="212"/>
      <c r="F22" s="212"/>
      <c r="G22" s="214"/>
      <c r="H22" s="217"/>
      <c r="I22" s="214"/>
      <c r="J22" s="217"/>
      <c r="K22" s="214"/>
      <c r="L22" s="140"/>
      <c r="M22" s="140"/>
      <c r="N22" s="10">
        <v>38701</v>
      </c>
      <c r="O22" s="10">
        <f>N22+32</f>
        <v>38733</v>
      </c>
      <c r="P22" s="10">
        <f>O22+15</f>
        <v>38748</v>
      </c>
      <c r="Q22" s="244"/>
      <c r="R22" s="10">
        <f>O22+30</f>
        <v>38763</v>
      </c>
      <c r="S22" s="10">
        <f t="shared" si="6"/>
        <v>38778</v>
      </c>
      <c r="T22" s="10">
        <f t="shared" si="7"/>
        <v>38813</v>
      </c>
      <c r="U22" s="10">
        <f>T22+35</f>
        <v>38848</v>
      </c>
      <c r="V22" s="10">
        <f t="shared" si="9"/>
        <v>38863</v>
      </c>
      <c r="W22" s="10">
        <f t="shared" si="10"/>
        <v>38893</v>
      </c>
      <c r="X22" s="106"/>
      <c r="Y22" s="106"/>
      <c r="Z22" s="114"/>
      <c r="AA22" s="62">
        <f t="shared" si="8"/>
        <v>38900</v>
      </c>
      <c r="AB22" s="26"/>
    </row>
    <row r="23" spans="1:28" ht="20.25" customHeight="1">
      <c r="A23" s="1" t="s">
        <v>62</v>
      </c>
      <c r="B23" s="212"/>
      <c r="C23" s="140"/>
      <c r="D23" s="192"/>
      <c r="E23" s="212"/>
      <c r="F23" s="212"/>
      <c r="G23" s="214"/>
      <c r="H23" s="217"/>
      <c r="I23" s="214"/>
      <c r="J23" s="217"/>
      <c r="K23" s="214"/>
      <c r="L23" s="140"/>
      <c r="M23" s="140"/>
      <c r="N23" s="10">
        <v>38869</v>
      </c>
      <c r="O23" s="10">
        <f>N23+32</f>
        <v>38901</v>
      </c>
      <c r="P23" s="10">
        <f>O23+15</f>
        <v>38916</v>
      </c>
      <c r="Q23" s="244"/>
      <c r="R23" s="10">
        <f>O23+30</f>
        <v>38931</v>
      </c>
      <c r="S23" s="10">
        <f t="shared" si="6"/>
        <v>38946</v>
      </c>
      <c r="T23" s="10">
        <f t="shared" si="7"/>
        <v>38981</v>
      </c>
      <c r="U23" s="10">
        <f>T23+35</f>
        <v>39016</v>
      </c>
      <c r="V23" s="10">
        <f t="shared" si="9"/>
        <v>39031</v>
      </c>
      <c r="W23" s="10">
        <f t="shared" si="10"/>
        <v>39061</v>
      </c>
      <c r="X23" s="106"/>
      <c r="Y23" s="106"/>
      <c r="Z23" s="114"/>
      <c r="AA23" s="62">
        <f t="shared" si="8"/>
        <v>39068</v>
      </c>
      <c r="AB23" s="63">
        <f aca="true" t="shared" si="11" ref="AB23:AB28">AA23+365</f>
        <v>39433</v>
      </c>
    </row>
    <row r="24" spans="1:28" ht="20.25" customHeight="1">
      <c r="A24" s="1" t="s">
        <v>68</v>
      </c>
      <c r="B24" s="212"/>
      <c r="C24" s="140"/>
      <c r="D24" s="192"/>
      <c r="E24" s="212"/>
      <c r="F24" s="212"/>
      <c r="G24" s="214"/>
      <c r="H24" s="217"/>
      <c r="I24" s="214"/>
      <c r="J24" s="217"/>
      <c r="K24" s="214"/>
      <c r="L24" s="140"/>
      <c r="M24" s="140"/>
      <c r="N24" s="10">
        <v>39082</v>
      </c>
      <c r="O24" s="10">
        <f>N24+32</f>
        <v>39114</v>
      </c>
      <c r="P24" s="10">
        <f>O24+15</f>
        <v>39129</v>
      </c>
      <c r="Q24" s="134"/>
      <c r="R24" s="10">
        <f>O24+30</f>
        <v>39144</v>
      </c>
      <c r="S24" s="10">
        <f t="shared" si="6"/>
        <v>39159</v>
      </c>
      <c r="T24" s="10">
        <f t="shared" si="7"/>
        <v>39194</v>
      </c>
      <c r="U24" s="10">
        <f>T24+35</f>
        <v>39229</v>
      </c>
      <c r="V24" s="10">
        <f t="shared" si="9"/>
        <v>39244</v>
      </c>
      <c r="W24" s="10">
        <f t="shared" si="10"/>
        <v>39274</v>
      </c>
      <c r="X24" s="106"/>
      <c r="Y24" s="106"/>
      <c r="Z24" s="114"/>
      <c r="AA24" s="62">
        <f t="shared" si="8"/>
        <v>39281</v>
      </c>
      <c r="AB24" s="63">
        <f t="shared" si="11"/>
        <v>39646</v>
      </c>
    </row>
    <row r="25" spans="1:28" ht="20.25" customHeight="1">
      <c r="A25" s="1" t="s">
        <v>69</v>
      </c>
      <c r="B25" s="212"/>
      <c r="C25" s="140"/>
      <c r="D25" s="192"/>
      <c r="E25" s="212"/>
      <c r="F25" s="212"/>
      <c r="G25" s="214"/>
      <c r="H25" s="217"/>
      <c r="I25" s="214"/>
      <c r="J25" s="217"/>
      <c r="K25" s="214"/>
      <c r="L25" s="140"/>
      <c r="M25" s="140"/>
      <c r="N25" s="10">
        <v>39248</v>
      </c>
      <c r="O25" s="10">
        <f>N25+32</f>
        <v>39280</v>
      </c>
      <c r="P25" s="10">
        <f>O25+15</f>
        <v>39295</v>
      </c>
      <c r="Q25" s="143">
        <v>101.8</v>
      </c>
      <c r="R25" s="10">
        <f>O25+30</f>
        <v>39310</v>
      </c>
      <c r="S25" s="10">
        <f t="shared" si="6"/>
        <v>39325</v>
      </c>
      <c r="T25" s="10">
        <f t="shared" si="7"/>
        <v>39360</v>
      </c>
      <c r="U25" s="10">
        <f>T25+35</f>
        <v>39395</v>
      </c>
      <c r="V25" s="10">
        <f t="shared" si="9"/>
        <v>39410</v>
      </c>
      <c r="W25" s="10">
        <f t="shared" si="10"/>
        <v>39440</v>
      </c>
      <c r="X25" s="106"/>
      <c r="Y25" s="106"/>
      <c r="Z25" s="114"/>
      <c r="AA25" s="62">
        <f t="shared" si="8"/>
        <v>39447</v>
      </c>
      <c r="AB25" s="63">
        <f t="shared" si="11"/>
        <v>39812</v>
      </c>
    </row>
    <row r="26" spans="1:28" ht="20.25" customHeight="1">
      <c r="A26" s="1" t="s">
        <v>70</v>
      </c>
      <c r="B26" s="212"/>
      <c r="C26" s="140"/>
      <c r="D26" s="192"/>
      <c r="E26" s="212"/>
      <c r="F26" s="212"/>
      <c r="G26" s="214"/>
      <c r="H26" s="217"/>
      <c r="I26" s="214"/>
      <c r="J26" s="217"/>
      <c r="K26" s="214"/>
      <c r="L26" s="140"/>
      <c r="M26" s="140"/>
      <c r="N26" s="10">
        <v>39401</v>
      </c>
      <c r="O26" s="10">
        <f>N26+30</f>
        <v>39431</v>
      </c>
      <c r="P26" s="10">
        <f>O26+7</f>
        <v>39438</v>
      </c>
      <c r="Q26" s="244"/>
      <c r="R26" s="10">
        <f>O26+15</f>
        <v>39446</v>
      </c>
      <c r="S26" s="10">
        <f>R26+3</f>
        <v>39449</v>
      </c>
      <c r="T26" s="10">
        <f t="shared" si="7"/>
        <v>39484</v>
      </c>
      <c r="U26" s="10">
        <f>T26+45</f>
        <v>39529</v>
      </c>
      <c r="V26" s="10">
        <f t="shared" si="9"/>
        <v>39544</v>
      </c>
      <c r="W26" s="10">
        <f t="shared" si="10"/>
        <v>39574</v>
      </c>
      <c r="X26" s="106"/>
      <c r="Y26" s="106"/>
      <c r="Z26" s="114"/>
      <c r="AA26" s="62">
        <f t="shared" si="8"/>
        <v>39581</v>
      </c>
      <c r="AB26" s="67">
        <f t="shared" si="11"/>
        <v>39946</v>
      </c>
    </row>
    <row r="27" spans="1:28" ht="20.25" customHeight="1">
      <c r="A27" s="1" t="s">
        <v>72</v>
      </c>
      <c r="B27" s="212"/>
      <c r="C27" s="140"/>
      <c r="D27" s="192"/>
      <c r="E27" s="212"/>
      <c r="F27" s="212"/>
      <c r="G27" s="214"/>
      <c r="H27" s="217"/>
      <c r="I27" s="214"/>
      <c r="J27" s="217"/>
      <c r="K27" s="214"/>
      <c r="L27" s="140"/>
      <c r="M27" s="140"/>
      <c r="N27" s="10">
        <v>39538</v>
      </c>
      <c r="O27" s="10">
        <f>N27+30</f>
        <v>39568</v>
      </c>
      <c r="P27" s="10">
        <f>O27+7</f>
        <v>39575</v>
      </c>
      <c r="Q27" s="244"/>
      <c r="R27" s="10">
        <f>O27+15</f>
        <v>39583</v>
      </c>
      <c r="S27" s="10">
        <f>R27+3</f>
        <v>39586</v>
      </c>
      <c r="T27" s="10">
        <f t="shared" si="7"/>
        <v>39621</v>
      </c>
      <c r="U27" s="10">
        <f>T27+45</f>
        <v>39666</v>
      </c>
      <c r="V27" s="10">
        <f t="shared" si="9"/>
        <v>39681</v>
      </c>
      <c r="W27" s="10">
        <f t="shared" si="10"/>
        <v>39711</v>
      </c>
      <c r="X27" s="106"/>
      <c r="Y27" s="106"/>
      <c r="Z27" s="114"/>
      <c r="AA27" s="62">
        <f t="shared" si="8"/>
        <v>39718</v>
      </c>
      <c r="AB27" s="67">
        <f t="shared" si="11"/>
        <v>40083</v>
      </c>
    </row>
    <row r="28" spans="1:28" ht="20.25" customHeight="1">
      <c r="A28" s="1" t="s">
        <v>73</v>
      </c>
      <c r="B28" s="212"/>
      <c r="C28" s="140"/>
      <c r="D28" s="192"/>
      <c r="E28" s="212"/>
      <c r="F28" s="212"/>
      <c r="G28" s="214"/>
      <c r="H28" s="217"/>
      <c r="I28" s="214"/>
      <c r="J28" s="217"/>
      <c r="K28" s="214"/>
      <c r="L28" s="140"/>
      <c r="M28" s="140"/>
      <c r="N28" s="10"/>
      <c r="O28" s="10"/>
      <c r="P28" s="10"/>
      <c r="Q28" s="244"/>
      <c r="R28" s="10"/>
      <c r="S28" s="10"/>
      <c r="T28" s="10">
        <v>39687</v>
      </c>
      <c r="U28" s="10">
        <f>T28+45</f>
        <v>39732</v>
      </c>
      <c r="V28" s="10">
        <f>U28+30</f>
        <v>39762</v>
      </c>
      <c r="W28" s="10">
        <f>V28+30</f>
        <v>39792</v>
      </c>
      <c r="X28" s="106"/>
      <c r="Y28" s="106"/>
      <c r="Z28" s="114"/>
      <c r="AA28" s="62">
        <f>W28+7</f>
        <v>39799</v>
      </c>
      <c r="AB28" s="127">
        <f t="shared" si="11"/>
        <v>40164</v>
      </c>
    </row>
    <row r="29" spans="1:28" s="92" customFormat="1" ht="20.25" customHeight="1">
      <c r="A29" s="56" t="s">
        <v>14</v>
      </c>
      <c r="B29" s="142"/>
      <c r="C29" s="140"/>
      <c r="D29" s="193"/>
      <c r="E29" s="142"/>
      <c r="F29" s="142"/>
      <c r="G29" s="215"/>
      <c r="H29" s="218"/>
      <c r="I29" s="215"/>
      <c r="J29" s="218"/>
      <c r="K29" s="215"/>
      <c r="L29" s="140"/>
      <c r="M29" s="140"/>
      <c r="N29" s="31">
        <v>39583</v>
      </c>
      <c r="O29" s="31">
        <v>39619</v>
      </c>
      <c r="P29" s="31">
        <v>39629</v>
      </c>
      <c r="Q29" s="134"/>
      <c r="R29" s="31" t="s">
        <v>86</v>
      </c>
      <c r="S29" s="31">
        <v>39646</v>
      </c>
      <c r="T29" s="31">
        <v>39701</v>
      </c>
      <c r="U29" s="31">
        <v>39776</v>
      </c>
      <c r="V29" s="31" t="s">
        <v>86</v>
      </c>
      <c r="W29" s="198" t="s">
        <v>173</v>
      </c>
      <c r="X29" s="199"/>
      <c r="Y29" s="199"/>
      <c r="Z29" s="199"/>
      <c r="AA29" s="199"/>
      <c r="AB29" s="200"/>
    </row>
    <row r="30" spans="1:28" ht="20.25" customHeight="1">
      <c r="A30" s="57" t="s">
        <v>12</v>
      </c>
      <c r="B30" s="212" t="s">
        <v>112</v>
      </c>
      <c r="C30" s="142" t="s">
        <v>165</v>
      </c>
      <c r="D30" s="191" t="s">
        <v>116</v>
      </c>
      <c r="E30" s="141">
        <v>12.6</v>
      </c>
      <c r="F30" s="141">
        <v>95.83</v>
      </c>
      <c r="G30" s="213">
        <f>F30/42</f>
        <v>2.2816666666666667</v>
      </c>
      <c r="H30" s="216">
        <f>(F30*0.075)+((F30+(F30*0.075))*0.075)</f>
        <v>14.913543749999999</v>
      </c>
      <c r="I30" s="213">
        <f>(G30*0.075)+((G30+(G30*0.075))*0.075)</f>
        <v>0.355084375</v>
      </c>
      <c r="J30" s="216">
        <f>F30+H30</f>
        <v>110.74354375</v>
      </c>
      <c r="K30" s="213">
        <f>G30+I30</f>
        <v>2.636751041666667</v>
      </c>
      <c r="L30" s="142">
        <v>12</v>
      </c>
      <c r="M30" s="142" t="s">
        <v>85</v>
      </c>
      <c r="N30" s="60"/>
      <c r="O30" s="60"/>
      <c r="P30" s="60"/>
      <c r="Q30" s="129"/>
      <c r="R30" s="60"/>
      <c r="S30" s="60"/>
      <c r="T30" s="60">
        <v>39971</v>
      </c>
      <c r="U30" s="60">
        <f>T30+30</f>
        <v>40001</v>
      </c>
      <c r="V30" s="60"/>
      <c r="W30" s="60">
        <f>U30+45</f>
        <v>40046</v>
      </c>
      <c r="X30" s="106"/>
      <c r="Y30" s="106"/>
      <c r="Z30" s="114"/>
      <c r="AA30" s="66">
        <f>W30+7</f>
        <v>40053</v>
      </c>
      <c r="AB30" s="63">
        <v>40417</v>
      </c>
    </row>
    <row r="31" spans="1:28" s="92" customFormat="1" ht="20.25" customHeight="1">
      <c r="A31" s="56" t="s">
        <v>14</v>
      </c>
      <c r="B31" s="142"/>
      <c r="C31" s="140"/>
      <c r="D31" s="193"/>
      <c r="E31" s="142"/>
      <c r="F31" s="142"/>
      <c r="G31" s="215"/>
      <c r="H31" s="218"/>
      <c r="I31" s="215"/>
      <c r="J31" s="218"/>
      <c r="K31" s="215"/>
      <c r="L31" s="140"/>
      <c r="M31" s="140"/>
      <c r="N31" s="31">
        <v>39583</v>
      </c>
      <c r="O31" s="31">
        <v>39619</v>
      </c>
      <c r="P31" s="31">
        <v>39629</v>
      </c>
      <c r="Q31" s="73">
        <v>99.8</v>
      </c>
      <c r="R31" s="31" t="s">
        <v>86</v>
      </c>
      <c r="S31" s="31">
        <v>39859</v>
      </c>
      <c r="T31" s="31"/>
      <c r="U31" s="31"/>
      <c r="V31" s="31" t="s">
        <v>86</v>
      </c>
      <c r="W31" s="123"/>
      <c r="X31" s="124"/>
      <c r="Y31" s="124"/>
      <c r="Z31" s="124"/>
      <c r="AA31" s="124"/>
      <c r="AB31" s="125"/>
    </row>
    <row r="32" spans="1:28" ht="20.25" customHeight="1">
      <c r="A32" s="57" t="s">
        <v>12</v>
      </c>
      <c r="B32" s="212" t="s">
        <v>113</v>
      </c>
      <c r="C32" s="142" t="s">
        <v>110</v>
      </c>
      <c r="D32" s="191" t="s">
        <v>117</v>
      </c>
      <c r="E32" s="141">
        <v>21.6</v>
      </c>
      <c r="F32" s="141">
        <v>101.39</v>
      </c>
      <c r="G32" s="213">
        <f>F32/42</f>
        <v>2.414047619047619</v>
      </c>
      <c r="H32" s="216">
        <f>(F32*0.075)+((F32+(F32*0.075))*0.075)</f>
        <v>15.77881875</v>
      </c>
      <c r="I32" s="213">
        <f>(G32*0.075)+((G32+(G32*0.075))*0.075)</f>
        <v>0.37568616071428573</v>
      </c>
      <c r="J32" s="216">
        <f>F32+H32</f>
        <v>117.16881875</v>
      </c>
      <c r="K32" s="213">
        <f>G32+I32</f>
        <v>2.789733779761905</v>
      </c>
      <c r="L32" s="142">
        <v>12</v>
      </c>
      <c r="M32" s="142" t="s">
        <v>85</v>
      </c>
      <c r="N32" s="60">
        <v>38367</v>
      </c>
      <c r="O32" s="60">
        <v>38383</v>
      </c>
      <c r="P32" s="60">
        <v>38383</v>
      </c>
      <c r="Q32" s="143"/>
      <c r="R32" s="60">
        <v>38411</v>
      </c>
      <c r="S32" s="60">
        <f aca="true" t="shared" si="12" ref="S32:S37">R32+15</f>
        <v>38426</v>
      </c>
      <c r="T32" s="60">
        <f aca="true" t="shared" si="13" ref="T32:T39">S32+35</f>
        <v>38461</v>
      </c>
      <c r="U32" s="60">
        <f>T32+15</f>
        <v>38476</v>
      </c>
      <c r="V32" s="60">
        <f>U32+10</f>
        <v>38486</v>
      </c>
      <c r="W32" s="60">
        <f>V32+15</f>
        <v>38501</v>
      </c>
      <c r="X32" s="106"/>
      <c r="Y32" s="106"/>
      <c r="Z32" s="114"/>
      <c r="AA32" s="66">
        <f aca="true" t="shared" si="14" ref="AA32:AA39">W32+7</f>
        <v>38508</v>
      </c>
      <c r="AB32" s="26"/>
    </row>
    <row r="33" spans="1:28" ht="20.25" customHeight="1">
      <c r="A33" s="1" t="s">
        <v>59</v>
      </c>
      <c r="B33" s="212"/>
      <c r="C33" s="140"/>
      <c r="D33" s="192"/>
      <c r="E33" s="212"/>
      <c r="F33" s="212"/>
      <c r="G33" s="214"/>
      <c r="H33" s="217"/>
      <c r="I33" s="214"/>
      <c r="J33" s="217"/>
      <c r="K33" s="214"/>
      <c r="L33" s="140"/>
      <c r="M33" s="140"/>
      <c r="N33" s="10">
        <v>38548</v>
      </c>
      <c r="O33" s="10">
        <f>N33+32</f>
        <v>38580</v>
      </c>
      <c r="P33" s="10">
        <f>O33+15</f>
        <v>38595</v>
      </c>
      <c r="Q33" s="244"/>
      <c r="R33" s="10">
        <f>O33+30</f>
        <v>38610</v>
      </c>
      <c r="S33" s="10">
        <f t="shared" si="12"/>
        <v>38625</v>
      </c>
      <c r="T33" s="10">
        <f t="shared" si="13"/>
        <v>38660</v>
      </c>
      <c r="U33" s="10">
        <f>T33+35</f>
        <v>38695</v>
      </c>
      <c r="V33" s="10">
        <f aca="true" t="shared" si="15" ref="V33:V39">U33+15</f>
        <v>38710</v>
      </c>
      <c r="W33" s="10">
        <f aca="true" t="shared" si="16" ref="W33:W39">V33+30</f>
        <v>38740</v>
      </c>
      <c r="X33" s="106"/>
      <c r="Y33" s="106"/>
      <c r="Z33" s="114"/>
      <c r="AA33" s="62">
        <f t="shared" si="14"/>
        <v>38747</v>
      </c>
      <c r="AB33" s="26"/>
    </row>
    <row r="34" spans="1:28" ht="20.25" customHeight="1">
      <c r="A34" s="1" t="s">
        <v>60</v>
      </c>
      <c r="B34" s="212"/>
      <c r="C34" s="140"/>
      <c r="D34" s="192"/>
      <c r="E34" s="212"/>
      <c r="F34" s="212"/>
      <c r="G34" s="214"/>
      <c r="H34" s="217"/>
      <c r="I34" s="214"/>
      <c r="J34" s="217"/>
      <c r="K34" s="214"/>
      <c r="L34" s="140"/>
      <c r="M34" s="140"/>
      <c r="N34" s="10">
        <v>38701</v>
      </c>
      <c r="O34" s="10">
        <f>N34+32</f>
        <v>38733</v>
      </c>
      <c r="P34" s="10">
        <f>O34+15</f>
        <v>38748</v>
      </c>
      <c r="Q34" s="244"/>
      <c r="R34" s="10">
        <f>O34+30</f>
        <v>38763</v>
      </c>
      <c r="S34" s="10">
        <f t="shared" si="12"/>
        <v>38778</v>
      </c>
      <c r="T34" s="10">
        <f t="shared" si="13"/>
        <v>38813</v>
      </c>
      <c r="U34" s="10">
        <f>T34+35</f>
        <v>38848</v>
      </c>
      <c r="V34" s="10">
        <f t="shared" si="15"/>
        <v>38863</v>
      </c>
      <c r="W34" s="10">
        <f t="shared" si="16"/>
        <v>38893</v>
      </c>
      <c r="X34" s="106"/>
      <c r="Y34" s="106"/>
      <c r="Z34" s="114"/>
      <c r="AA34" s="62">
        <f t="shared" si="14"/>
        <v>38900</v>
      </c>
      <c r="AB34" s="26"/>
    </row>
    <row r="35" spans="1:28" ht="20.25" customHeight="1">
      <c r="A35" s="1" t="s">
        <v>62</v>
      </c>
      <c r="B35" s="212"/>
      <c r="C35" s="140"/>
      <c r="D35" s="192"/>
      <c r="E35" s="212"/>
      <c r="F35" s="212"/>
      <c r="G35" s="214"/>
      <c r="H35" s="217"/>
      <c r="I35" s="214"/>
      <c r="J35" s="217"/>
      <c r="K35" s="214"/>
      <c r="L35" s="140"/>
      <c r="M35" s="140"/>
      <c r="N35" s="10">
        <v>38869</v>
      </c>
      <c r="O35" s="10">
        <f>N35+32</f>
        <v>38901</v>
      </c>
      <c r="P35" s="10">
        <f>O35+15</f>
        <v>38916</v>
      </c>
      <c r="Q35" s="244"/>
      <c r="R35" s="10">
        <f>O35+30</f>
        <v>38931</v>
      </c>
      <c r="S35" s="10">
        <f t="shared" si="12"/>
        <v>38946</v>
      </c>
      <c r="T35" s="10">
        <f t="shared" si="13"/>
        <v>38981</v>
      </c>
      <c r="U35" s="10">
        <f>T35+35</f>
        <v>39016</v>
      </c>
      <c r="V35" s="10">
        <f t="shared" si="15"/>
        <v>39031</v>
      </c>
      <c r="W35" s="10">
        <f t="shared" si="16"/>
        <v>39061</v>
      </c>
      <c r="X35" s="106"/>
      <c r="Y35" s="106"/>
      <c r="Z35" s="114"/>
      <c r="AA35" s="62">
        <f t="shared" si="14"/>
        <v>39068</v>
      </c>
      <c r="AB35" s="63">
        <f aca="true" t="shared" si="17" ref="AB35:AB40">AA35+365</f>
        <v>39433</v>
      </c>
    </row>
    <row r="36" spans="1:28" ht="20.25" customHeight="1">
      <c r="A36" s="1" t="s">
        <v>68</v>
      </c>
      <c r="B36" s="212"/>
      <c r="C36" s="140"/>
      <c r="D36" s="192"/>
      <c r="E36" s="212"/>
      <c r="F36" s="212"/>
      <c r="G36" s="214"/>
      <c r="H36" s="217"/>
      <c r="I36" s="214"/>
      <c r="J36" s="217"/>
      <c r="K36" s="214"/>
      <c r="L36" s="140"/>
      <c r="M36" s="140"/>
      <c r="N36" s="10">
        <v>39082</v>
      </c>
      <c r="O36" s="10">
        <f>N36+32</f>
        <v>39114</v>
      </c>
      <c r="P36" s="10">
        <f>O36+15</f>
        <v>39129</v>
      </c>
      <c r="Q36" s="134"/>
      <c r="R36" s="10">
        <f>O36+30</f>
        <v>39144</v>
      </c>
      <c r="S36" s="10">
        <f t="shared" si="12"/>
        <v>39159</v>
      </c>
      <c r="T36" s="10">
        <f t="shared" si="13"/>
        <v>39194</v>
      </c>
      <c r="U36" s="10">
        <f>T36+35</f>
        <v>39229</v>
      </c>
      <c r="V36" s="10">
        <f t="shared" si="15"/>
        <v>39244</v>
      </c>
      <c r="W36" s="10">
        <f t="shared" si="16"/>
        <v>39274</v>
      </c>
      <c r="X36" s="106"/>
      <c r="Y36" s="106"/>
      <c r="Z36" s="114"/>
      <c r="AA36" s="62">
        <f t="shared" si="14"/>
        <v>39281</v>
      </c>
      <c r="AB36" s="63">
        <f t="shared" si="17"/>
        <v>39646</v>
      </c>
    </row>
    <row r="37" spans="1:28" ht="20.25" customHeight="1">
      <c r="A37" s="1" t="s">
        <v>69</v>
      </c>
      <c r="B37" s="212"/>
      <c r="C37" s="140"/>
      <c r="D37" s="192"/>
      <c r="E37" s="212"/>
      <c r="F37" s="212"/>
      <c r="G37" s="214"/>
      <c r="H37" s="217"/>
      <c r="I37" s="214"/>
      <c r="J37" s="217"/>
      <c r="K37" s="214"/>
      <c r="L37" s="140"/>
      <c r="M37" s="140"/>
      <c r="N37" s="10">
        <v>39248</v>
      </c>
      <c r="O37" s="10">
        <f>N37+32</f>
        <v>39280</v>
      </c>
      <c r="P37" s="10">
        <f>O37+15</f>
        <v>39295</v>
      </c>
      <c r="Q37" s="143">
        <v>107.5</v>
      </c>
      <c r="R37" s="10">
        <f>O37+30</f>
        <v>39310</v>
      </c>
      <c r="S37" s="10">
        <f t="shared" si="12"/>
        <v>39325</v>
      </c>
      <c r="T37" s="10">
        <f t="shared" si="13"/>
        <v>39360</v>
      </c>
      <c r="U37" s="10">
        <f>T37+35</f>
        <v>39395</v>
      </c>
      <c r="V37" s="10">
        <f t="shared" si="15"/>
        <v>39410</v>
      </c>
      <c r="W37" s="10">
        <f t="shared" si="16"/>
        <v>39440</v>
      </c>
      <c r="X37" s="106"/>
      <c r="Y37" s="106"/>
      <c r="Z37" s="114"/>
      <c r="AA37" s="62">
        <f t="shared" si="14"/>
        <v>39447</v>
      </c>
      <c r="AB37" s="63">
        <f t="shared" si="17"/>
        <v>39812</v>
      </c>
    </row>
    <row r="38" spans="1:28" ht="20.25" customHeight="1">
      <c r="A38" s="1" t="s">
        <v>70</v>
      </c>
      <c r="B38" s="212"/>
      <c r="C38" s="140"/>
      <c r="D38" s="192"/>
      <c r="E38" s="212"/>
      <c r="F38" s="212"/>
      <c r="G38" s="214"/>
      <c r="H38" s="217"/>
      <c r="I38" s="214"/>
      <c r="J38" s="217"/>
      <c r="K38" s="214"/>
      <c r="L38" s="140"/>
      <c r="M38" s="140"/>
      <c r="N38" s="10">
        <v>39401</v>
      </c>
      <c r="O38" s="10">
        <f>N38+30</f>
        <v>39431</v>
      </c>
      <c r="P38" s="10">
        <f>O38+7</f>
        <v>39438</v>
      </c>
      <c r="Q38" s="244"/>
      <c r="R38" s="10">
        <f>O38+15</f>
        <v>39446</v>
      </c>
      <c r="S38" s="10">
        <f>R38+3</f>
        <v>39449</v>
      </c>
      <c r="T38" s="10">
        <f t="shared" si="13"/>
        <v>39484</v>
      </c>
      <c r="U38" s="10">
        <f>T38+45</f>
        <v>39529</v>
      </c>
      <c r="V38" s="10">
        <f t="shared" si="15"/>
        <v>39544</v>
      </c>
      <c r="W38" s="10">
        <f t="shared" si="16"/>
        <v>39574</v>
      </c>
      <c r="X38" s="106"/>
      <c r="Y38" s="106"/>
      <c r="Z38" s="114"/>
      <c r="AA38" s="62">
        <f t="shared" si="14"/>
        <v>39581</v>
      </c>
      <c r="AB38" s="67">
        <f t="shared" si="17"/>
        <v>39946</v>
      </c>
    </row>
    <row r="39" spans="1:28" ht="20.25" customHeight="1">
      <c r="A39" s="1" t="s">
        <v>72</v>
      </c>
      <c r="B39" s="212"/>
      <c r="C39" s="140"/>
      <c r="D39" s="192"/>
      <c r="E39" s="212"/>
      <c r="F39" s="212"/>
      <c r="G39" s="214"/>
      <c r="H39" s="217"/>
      <c r="I39" s="214"/>
      <c r="J39" s="217"/>
      <c r="K39" s="214"/>
      <c r="L39" s="140"/>
      <c r="M39" s="140"/>
      <c r="N39" s="10">
        <v>39538</v>
      </c>
      <c r="O39" s="10">
        <f>N39+30</f>
        <v>39568</v>
      </c>
      <c r="P39" s="10">
        <f>O39+7</f>
        <v>39575</v>
      </c>
      <c r="Q39" s="244"/>
      <c r="R39" s="10">
        <f>O39+15</f>
        <v>39583</v>
      </c>
      <c r="S39" s="10">
        <f>R39+3</f>
        <v>39586</v>
      </c>
      <c r="T39" s="10">
        <f t="shared" si="13"/>
        <v>39621</v>
      </c>
      <c r="U39" s="10">
        <f>T39+45</f>
        <v>39666</v>
      </c>
      <c r="V39" s="10">
        <f t="shared" si="15"/>
        <v>39681</v>
      </c>
      <c r="W39" s="10">
        <f t="shared" si="16"/>
        <v>39711</v>
      </c>
      <c r="X39" s="106"/>
      <c r="Y39" s="106"/>
      <c r="Z39" s="114"/>
      <c r="AA39" s="62">
        <f t="shared" si="14"/>
        <v>39718</v>
      </c>
      <c r="AB39" s="67">
        <f t="shared" si="17"/>
        <v>40083</v>
      </c>
    </row>
    <row r="40" spans="1:28" ht="20.25" customHeight="1">
      <c r="A40" s="1" t="s">
        <v>73</v>
      </c>
      <c r="B40" s="212"/>
      <c r="C40" s="140"/>
      <c r="D40" s="192"/>
      <c r="E40" s="212"/>
      <c r="F40" s="212"/>
      <c r="G40" s="214"/>
      <c r="H40" s="217"/>
      <c r="I40" s="214"/>
      <c r="J40" s="217"/>
      <c r="K40" s="214"/>
      <c r="L40" s="140"/>
      <c r="M40" s="140"/>
      <c r="N40" s="10"/>
      <c r="O40" s="10"/>
      <c r="P40" s="10"/>
      <c r="Q40" s="244"/>
      <c r="R40" s="10"/>
      <c r="S40" s="10"/>
      <c r="T40" s="10">
        <v>39687</v>
      </c>
      <c r="U40" s="10">
        <f>T40+45</f>
        <v>39732</v>
      </c>
      <c r="V40" s="10">
        <f>U40+30</f>
        <v>39762</v>
      </c>
      <c r="W40" s="10">
        <f>V40+30</f>
        <v>39792</v>
      </c>
      <c r="X40" s="106"/>
      <c r="Y40" s="106"/>
      <c r="Z40" s="114"/>
      <c r="AA40" s="62">
        <f>W40+7</f>
        <v>39799</v>
      </c>
      <c r="AB40" s="96">
        <f t="shared" si="17"/>
        <v>40164</v>
      </c>
    </row>
    <row r="41" spans="1:28" s="92" customFormat="1" ht="20.25" customHeight="1">
      <c r="A41" s="56" t="s">
        <v>14</v>
      </c>
      <c r="B41" s="142"/>
      <c r="C41" s="140"/>
      <c r="D41" s="193"/>
      <c r="E41" s="142"/>
      <c r="F41" s="142"/>
      <c r="G41" s="215"/>
      <c r="H41" s="218"/>
      <c r="I41" s="215"/>
      <c r="J41" s="218"/>
      <c r="K41" s="215"/>
      <c r="L41" s="140"/>
      <c r="M41" s="140"/>
      <c r="N41" s="31">
        <v>39583</v>
      </c>
      <c r="O41" s="31">
        <v>39619</v>
      </c>
      <c r="P41" s="31">
        <v>39629</v>
      </c>
      <c r="Q41" s="134"/>
      <c r="R41" s="31" t="s">
        <v>86</v>
      </c>
      <c r="S41" s="31">
        <v>39646</v>
      </c>
      <c r="T41" s="31">
        <v>39701</v>
      </c>
      <c r="U41" s="31">
        <v>39776</v>
      </c>
      <c r="V41" s="31" t="s">
        <v>86</v>
      </c>
      <c r="W41" s="198" t="s">
        <v>164</v>
      </c>
      <c r="X41" s="199"/>
      <c r="Y41" s="199"/>
      <c r="Z41" s="199"/>
      <c r="AA41" s="199"/>
      <c r="AB41" s="200"/>
    </row>
    <row r="42" spans="1:28" ht="20.25" customHeight="1">
      <c r="A42" s="57" t="s">
        <v>12</v>
      </c>
      <c r="B42" s="212" t="s">
        <v>113</v>
      </c>
      <c r="C42" s="142" t="s">
        <v>174</v>
      </c>
      <c r="D42" s="191" t="s">
        <v>117</v>
      </c>
      <c r="E42" s="141">
        <v>21.6</v>
      </c>
      <c r="F42" s="141">
        <v>101.39</v>
      </c>
      <c r="G42" s="213">
        <f>F42/42</f>
        <v>2.414047619047619</v>
      </c>
      <c r="H42" s="216">
        <f>(F42*0.075)+((F42+(F42*0.075))*0.075)</f>
        <v>15.77881875</v>
      </c>
      <c r="I42" s="213">
        <f>(G42*0.075)+((G42+(G42*0.075))*0.075)</f>
        <v>0.37568616071428573</v>
      </c>
      <c r="J42" s="216">
        <f>F42+H42</f>
        <v>117.16881875</v>
      </c>
      <c r="K42" s="213">
        <f>G42+I42</f>
        <v>2.789733779761905</v>
      </c>
      <c r="L42" s="142">
        <v>12</v>
      </c>
      <c r="M42" s="142" t="s">
        <v>85</v>
      </c>
      <c r="N42" s="60">
        <v>39583</v>
      </c>
      <c r="O42" s="60">
        <v>39933</v>
      </c>
      <c r="P42" s="60">
        <f>O42+15</f>
        <v>39948</v>
      </c>
      <c r="Q42" s="129"/>
      <c r="R42" s="60" t="s">
        <v>86</v>
      </c>
      <c r="S42" s="60">
        <v>39973</v>
      </c>
      <c r="T42" s="60">
        <f>S42+35</f>
        <v>40008</v>
      </c>
      <c r="U42" s="60">
        <f>T42+15</f>
        <v>40023</v>
      </c>
      <c r="V42" s="60">
        <f>U42+10</f>
        <v>40033</v>
      </c>
      <c r="W42" s="60">
        <f>V42+15</f>
        <v>40048</v>
      </c>
      <c r="X42" s="106"/>
      <c r="Y42" s="106"/>
      <c r="Z42" s="106"/>
      <c r="AA42" s="66">
        <f>W42+7</f>
        <v>40055</v>
      </c>
      <c r="AB42" s="128">
        <v>40416</v>
      </c>
    </row>
    <row r="43" spans="1:28" s="92" customFormat="1" ht="20.25" customHeight="1">
      <c r="A43" s="56" t="s">
        <v>14</v>
      </c>
      <c r="B43" s="142"/>
      <c r="C43" s="140"/>
      <c r="D43" s="193"/>
      <c r="E43" s="142"/>
      <c r="F43" s="142"/>
      <c r="G43" s="215"/>
      <c r="H43" s="218"/>
      <c r="I43" s="215"/>
      <c r="J43" s="218"/>
      <c r="K43" s="215"/>
      <c r="L43" s="140"/>
      <c r="M43" s="140"/>
      <c r="N43" s="31"/>
      <c r="O43" s="31"/>
      <c r="P43" s="31"/>
      <c r="Q43" s="130"/>
      <c r="R43" s="31"/>
      <c r="S43" s="31"/>
      <c r="T43" s="31"/>
      <c r="U43" s="31"/>
      <c r="V43" s="31"/>
      <c r="W43" s="198"/>
      <c r="X43" s="199"/>
      <c r="Y43" s="199"/>
      <c r="Z43" s="199"/>
      <c r="AA43" s="199"/>
      <c r="AB43" s="200"/>
    </row>
    <row r="44" spans="1:28" ht="20.25" customHeight="1">
      <c r="A44" s="57" t="s">
        <v>12</v>
      </c>
      <c r="B44" s="212" t="s">
        <v>114</v>
      </c>
      <c r="C44" s="142" t="s">
        <v>111</v>
      </c>
      <c r="D44" s="191" t="s">
        <v>118</v>
      </c>
      <c r="E44" s="141">
        <v>11.3</v>
      </c>
      <c r="F44" s="141">
        <v>77.83</v>
      </c>
      <c r="G44" s="213">
        <f>F44/42</f>
        <v>1.8530952380952381</v>
      </c>
      <c r="H44" s="216">
        <f>(F44*0.075)+((F44+(F44*0.075))*0.075)</f>
        <v>12.11229375</v>
      </c>
      <c r="I44" s="213">
        <f>(G44*0.075)+((G44+(G44*0.075))*0.075)</f>
        <v>0.28838794642857146</v>
      </c>
      <c r="J44" s="216">
        <f>F44+H44</f>
        <v>89.94229375</v>
      </c>
      <c r="K44" s="213">
        <f>G44+I44</f>
        <v>2.1414831845238096</v>
      </c>
      <c r="L44" s="142">
        <v>12</v>
      </c>
      <c r="M44" s="142" t="s">
        <v>85</v>
      </c>
      <c r="N44" s="60">
        <v>38367</v>
      </c>
      <c r="O44" s="60">
        <v>38383</v>
      </c>
      <c r="P44" s="60">
        <v>38383</v>
      </c>
      <c r="Q44" s="143"/>
      <c r="R44" s="60">
        <v>38411</v>
      </c>
      <c r="S44" s="60">
        <f aca="true" t="shared" si="18" ref="S44:S49">R44+15</f>
        <v>38426</v>
      </c>
      <c r="T44" s="60">
        <f aca="true" t="shared" si="19" ref="T44:T51">S44+35</f>
        <v>38461</v>
      </c>
      <c r="U44" s="60">
        <f>T44+15</f>
        <v>38476</v>
      </c>
      <c r="V44" s="60">
        <f>U44+10</f>
        <v>38486</v>
      </c>
      <c r="W44" s="60">
        <f>V44+15</f>
        <v>38501</v>
      </c>
      <c r="X44" s="106"/>
      <c r="Y44" s="106"/>
      <c r="Z44" s="114"/>
      <c r="AA44" s="66">
        <f aca="true" t="shared" si="20" ref="AA44:AA51">W44+7</f>
        <v>38508</v>
      </c>
      <c r="AB44" s="26"/>
    </row>
    <row r="45" spans="1:28" ht="20.25" customHeight="1">
      <c r="A45" s="1" t="s">
        <v>59</v>
      </c>
      <c r="B45" s="212"/>
      <c r="C45" s="140"/>
      <c r="D45" s="192"/>
      <c r="E45" s="212"/>
      <c r="F45" s="212"/>
      <c r="G45" s="214"/>
      <c r="H45" s="217"/>
      <c r="I45" s="214"/>
      <c r="J45" s="217"/>
      <c r="K45" s="214"/>
      <c r="L45" s="140"/>
      <c r="M45" s="140"/>
      <c r="N45" s="10">
        <v>38548</v>
      </c>
      <c r="O45" s="10">
        <f>N45+32</f>
        <v>38580</v>
      </c>
      <c r="P45" s="10">
        <f>O45+15</f>
        <v>38595</v>
      </c>
      <c r="Q45" s="244"/>
      <c r="R45" s="10">
        <f>O45+30</f>
        <v>38610</v>
      </c>
      <c r="S45" s="10">
        <f t="shared" si="18"/>
        <v>38625</v>
      </c>
      <c r="T45" s="10">
        <f t="shared" si="19"/>
        <v>38660</v>
      </c>
      <c r="U45" s="10">
        <f>T45+35</f>
        <v>38695</v>
      </c>
      <c r="V45" s="10">
        <f aca="true" t="shared" si="21" ref="V45:V51">U45+15</f>
        <v>38710</v>
      </c>
      <c r="W45" s="10">
        <f aca="true" t="shared" si="22" ref="W45:W51">V45+30</f>
        <v>38740</v>
      </c>
      <c r="X45" s="106"/>
      <c r="Y45" s="106"/>
      <c r="Z45" s="114"/>
      <c r="AA45" s="62">
        <f t="shared" si="20"/>
        <v>38747</v>
      </c>
      <c r="AB45" s="26"/>
    </row>
    <row r="46" spans="1:28" ht="20.25" customHeight="1">
      <c r="A46" s="1" t="s">
        <v>60</v>
      </c>
      <c r="B46" s="212"/>
      <c r="C46" s="140"/>
      <c r="D46" s="192"/>
      <c r="E46" s="212"/>
      <c r="F46" s="212"/>
      <c r="G46" s="214"/>
      <c r="H46" s="217"/>
      <c r="I46" s="214"/>
      <c r="J46" s="217"/>
      <c r="K46" s="214"/>
      <c r="L46" s="140"/>
      <c r="M46" s="140"/>
      <c r="N46" s="10">
        <v>38701</v>
      </c>
      <c r="O46" s="10">
        <f>N46+32</f>
        <v>38733</v>
      </c>
      <c r="P46" s="10">
        <f>O46+15</f>
        <v>38748</v>
      </c>
      <c r="Q46" s="244"/>
      <c r="R46" s="10">
        <f>O46+30</f>
        <v>38763</v>
      </c>
      <c r="S46" s="10">
        <f t="shared" si="18"/>
        <v>38778</v>
      </c>
      <c r="T46" s="10">
        <f t="shared" si="19"/>
        <v>38813</v>
      </c>
      <c r="U46" s="10">
        <f>T46+35</f>
        <v>38848</v>
      </c>
      <c r="V46" s="10">
        <f t="shared" si="21"/>
        <v>38863</v>
      </c>
      <c r="W46" s="10">
        <f t="shared" si="22"/>
        <v>38893</v>
      </c>
      <c r="X46" s="106"/>
      <c r="Y46" s="106"/>
      <c r="Z46" s="114"/>
      <c r="AA46" s="62">
        <f t="shared" si="20"/>
        <v>38900</v>
      </c>
      <c r="AB46" s="26"/>
    </row>
    <row r="47" spans="1:28" ht="20.25" customHeight="1">
      <c r="A47" s="1" t="s">
        <v>62</v>
      </c>
      <c r="B47" s="212"/>
      <c r="C47" s="140"/>
      <c r="D47" s="192"/>
      <c r="E47" s="212"/>
      <c r="F47" s="212"/>
      <c r="G47" s="214"/>
      <c r="H47" s="217"/>
      <c r="I47" s="214"/>
      <c r="J47" s="217"/>
      <c r="K47" s="214"/>
      <c r="L47" s="140"/>
      <c r="M47" s="140"/>
      <c r="N47" s="10">
        <v>38869</v>
      </c>
      <c r="O47" s="10">
        <f>N47+32</f>
        <v>38901</v>
      </c>
      <c r="P47" s="10">
        <f>O47+15</f>
        <v>38916</v>
      </c>
      <c r="Q47" s="244"/>
      <c r="R47" s="10">
        <f>O47+30</f>
        <v>38931</v>
      </c>
      <c r="S47" s="10">
        <f t="shared" si="18"/>
        <v>38946</v>
      </c>
      <c r="T47" s="10">
        <f t="shared" si="19"/>
        <v>38981</v>
      </c>
      <c r="U47" s="10">
        <f>T47+35</f>
        <v>39016</v>
      </c>
      <c r="V47" s="10">
        <f t="shared" si="21"/>
        <v>39031</v>
      </c>
      <c r="W47" s="10">
        <f t="shared" si="22"/>
        <v>39061</v>
      </c>
      <c r="X47" s="106"/>
      <c r="Y47" s="106"/>
      <c r="Z47" s="114"/>
      <c r="AA47" s="62">
        <f t="shared" si="20"/>
        <v>39068</v>
      </c>
      <c r="AB47" s="63">
        <f aca="true" t="shared" si="23" ref="AB47:AB52">AA47+365</f>
        <v>39433</v>
      </c>
    </row>
    <row r="48" spans="1:28" ht="20.25" customHeight="1">
      <c r="A48" s="1" t="s">
        <v>68</v>
      </c>
      <c r="B48" s="212"/>
      <c r="C48" s="140"/>
      <c r="D48" s="192"/>
      <c r="E48" s="212"/>
      <c r="F48" s="212"/>
      <c r="G48" s="214"/>
      <c r="H48" s="217"/>
      <c r="I48" s="214"/>
      <c r="J48" s="217"/>
      <c r="K48" s="214"/>
      <c r="L48" s="140"/>
      <c r="M48" s="140"/>
      <c r="N48" s="10">
        <v>39082</v>
      </c>
      <c r="O48" s="10">
        <f>N48+32</f>
        <v>39114</v>
      </c>
      <c r="P48" s="10">
        <f>O48+15</f>
        <v>39129</v>
      </c>
      <c r="Q48" s="134"/>
      <c r="R48" s="10">
        <f>O48+30</f>
        <v>39144</v>
      </c>
      <c r="S48" s="10">
        <f t="shared" si="18"/>
        <v>39159</v>
      </c>
      <c r="T48" s="10">
        <f t="shared" si="19"/>
        <v>39194</v>
      </c>
      <c r="U48" s="10">
        <f>T48+35</f>
        <v>39229</v>
      </c>
      <c r="V48" s="10">
        <f t="shared" si="21"/>
        <v>39244</v>
      </c>
      <c r="W48" s="10">
        <f t="shared" si="22"/>
        <v>39274</v>
      </c>
      <c r="X48" s="106"/>
      <c r="Y48" s="106"/>
      <c r="Z48" s="114"/>
      <c r="AA48" s="62">
        <f t="shared" si="20"/>
        <v>39281</v>
      </c>
      <c r="AB48" s="63">
        <f t="shared" si="23"/>
        <v>39646</v>
      </c>
    </row>
    <row r="49" spans="1:28" ht="20.25" customHeight="1">
      <c r="A49" s="1" t="s">
        <v>69</v>
      </c>
      <c r="B49" s="212"/>
      <c r="C49" s="140"/>
      <c r="D49" s="192"/>
      <c r="E49" s="212"/>
      <c r="F49" s="212"/>
      <c r="G49" s="214"/>
      <c r="H49" s="217"/>
      <c r="I49" s="214"/>
      <c r="J49" s="217"/>
      <c r="K49" s="214"/>
      <c r="L49" s="140"/>
      <c r="M49" s="140"/>
      <c r="N49" s="10">
        <v>39248</v>
      </c>
      <c r="O49" s="10">
        <f>N49+32</f>
        <v>39280</v>
      </c>
      <c r="P49" s="10">
        <f>O49+15</f>
        <v>39295</v>
      </c>
      <c r="Q49" s="143">
        <v>83</v>
      </c>
      <c r="R49" s="10">
        <f>O49+30</f>
        <v>39310</v>
      </c>
      <c r="S49" s="10">
        <f t="shared" si="18"/>
        <v>39325</v>
      </c>
      <c r="T49" s="10">
        <f t="shared" si="19"/>
        <v>39360</v>
      </c>
      <c r="U49" s="10">
        <f>T49+35</f>
        <v>39395</v>
      </c>
      <c r="V49" s="10">
        <f t="shared" si="21"/>
        <v>39410</v>
      </c>
      <c r="W49" s="10">
        <f t="shared" si="22"/>
        <v>39440</v>
      </c>
      <c r="X49" s="106"/>
      <c r="Y49" s="106"/>
      <c r="Z49" s="114"/>
      <c r="AA49" s="62">
        <f t="shared" si="20"/>
        <v>39447</v>
      </c>
      <c r="AB49" s="63">
        <f t="shared" si="23"/>
        <v>39812</v>
      </c>
    </row>
    <row r="50" spans="1:28" ht="20.25" customHeight="1">
      <c r="A50" s="1" t="s">
        <v>70</v>
      </c>
      <c r="B50" s="212"/>
      <c r="C50" s="140"/>
      <c r="D50" s="192"/>
      <c r="E50" s="212"/>
      <c r="F50" s="212"/>
      <c r="G50" s="214"/>
      <c r="H50" s="217"/>
      <c r="I50" s="214"/>
      <c r="J50" s="217"/>
      <c r="K50" s="214"/>
      <c r="L50" s="140"/>
      <c r="M50" s="140"/>
      <c r="N50" s="10">
        <v>39401</v>
      </c>
      <c r="O50" s="10">
        <f>N50+30</f>
        <v>39431</v>
      </c>
      <c r="P50" s="10">
        <f>O50+7</f>
        <v>39438</v>
      </c>
      <c r="Q50" s="244"/>
      <c r="R50" s="10">
        <f>O50+15</f>
        <v>39446</v>
      </c>
      <c r="S50" s="10">
        <f>R50+3</f>
        <v>39449</v>
      </c>
      <c r="T50" s="10">
        <f t="shared" si="19"/>
        <v>39484</v>
      </c>
      <c r="U50" s="10">
        <f>T50+45</f>
        <v>39529</v>
      </c>
      <c r="V50" s="10">
        <f t="shared" si="21"/>
        <v>39544</v>
      </c>
      <c r="W50" s="10">
        <f t="shared" si="22"/>
        <v>39574</v>
      </c>
      <c r="X50" s="106"/>
      <c r="Y50" s="106"/>
      <c r="Z50" s="114"/>
      <c r="AA50" s="62">
        <f t="shared" si="20"/>
        <v>39581</v>
      </c>
      <c r="AB50" s="67">
        <f t="shared" si="23"/>
        <v>39946</v>
      </c>
    </row>
    <row r="51" spans="1:28" ht="20.25" customHeight="1">
      <c r="A51" s="1" t="s">
        <v>72</v>
      </c>
      <c r="B51" s="212"/>
      <c r="C51" s="140"/>
      <c r="D51" s="192"/>
      <c r="E51" s="212"/>
      <c r="F51" s="212"/>
      <c r="G51" s="214"/>
      <c r="H51" s="217"/>
      <c r="I51" s="214"/>
      <c r="J51" s="217"/>
      <c r="K51" s="214"/>
      <c r="L51" s="140"/>
      <c r="M51" s="140"/>
      <c r="N51" s="10">
        <v>39538</v>
      </c>
      <c r="O51" s="10">
        <f>N51+30</f>
        <v>39568</v>
      </c>
      <c r="P51" s="10">
        <f>O51+7</f>
        <v>39575</v>
      </c>
      <c r="Q51" s="244"/>
      <c r="R51" s="10">
        <f>O51+15</f>
        <v>39583</v>
      </c>
      <c r="S51" s="10">
        <f>R51+3</f>
        <v>39586</v>
      </c>
      <c r="T51" s="10">
        <f t="shared" si="19"/>
        <v>39621</v>
      </c>
      <c r="U51" s="10">
        <f>T51+45</f>
        <v>39666</v>
      </c>
      <c r="V51" s="10">
        <f t="shared" si="21"/>
        <v>39681</v>
      </c>
      <c r="W51" s="10">
        <f t="shared" si="22"/>
        <v>39711</v>
      </c>
      <c r="X51" s="106"/>
      <c r="Y51" s="106"/>
      <c r="Z51" s="114"/>
      <c r="AA51" s="62">
        <f t="shared" si="20"/>
        <v>39718</v>
      </c>
      <c r="AB51" s="67">
        <f t="shared" si="23"/>
        <v>40083</v>
      </c>
    </row>
    <row r="52" spans="1:28" ht="20.25" customHeight="1">
      <c r="A52" s="1" t="s">
        <v>73</v>
      </c>
      <c r="B52" s="212"/>
      <c r="C52" s="140"/>
      <c r="D52" s="192"/>
      <c r="E52" s="212"/>
      <c r="F52" s="212"/>
      <c r="G52" s="214"/>
      <c r="H52" s="217"/>
      <c r="I52" s="214"/>
      <c r="J52" s="217"/>
      <c r="K52" s="214"/>
      <c r="L52" s="140"/>
      <c r="M52" s="140"/>
      <c r="N52" s="10"/>
      <c r="O52" s="10"/>
      <c r="P52" s="10"/>
      <c r="Q52" s="244"/>
      <c r="R52" s="10"/>
      <c r="S52" s="10"/>
      <c r="T52" s="10">
        <v>39687</v>
      </c>
      <c r="U52" s="10">
        <f>T52+45</f>
        <v>39732</v>
      </c>
      <c r="V52" s="10">
        <f>U52+30</f>
        <v>39762</v>
      </c>
      <c r="W52" s="10">
        <f>V52+30</f>
        <v>39792</v>
      </c>
      <c r="X52" s="106"/>
      <c r="Y52" s="106"/>
      <c r="Z52" s="114"/>
      <c r="AA52" s="62">
        <f>W52+7</f>
        <v>39799</v>
      </c>
      <c r="AB52" s="96">
        <f t="shared" si="23"/>
        <v>40164</v>
      </c>
    </row>
    <row r="53" spans="1:28" s="92" customFormat="1" ht="20.25" customHeight="1">
      <c r="A53" s="56" t="s">
        <v>14</v>
      </c>
      <c r="B53" s="142"/>
      <c r="C53" s="140"/>
      <c r="D53" s="193"/>
      <c r="E53" s="142"/>
      <c r="F53" s="142"/>
      <c r="G53" s="215"/>
      <c r="H53" s="218"/>
      <c r="I53" s="215"/>
      <c r="J53" s="218"/>
      <c r="K53" s="215"/>
      <c r="L53" s="140"/>
      <c r="M53" s="140"/>
      <c r="N53" s="31">
        <v>39583</v>
      </c>
      <c r="O53" s="31">
        <v>39619</v>
      </c>
      <c r="P53" s="31">
        <v>39629</v>
      </c>
      <c r="Q53" s="134"/>
      <c r="R53" s="31" t="s">
        <v>86</v>
      </c>
      <c r="S53" s="31">
        <v>39646</v>
      </c>
      <c r="T53" s="31">
        <v>39701</v>
      </c>
      <c r="U53" s="31">
        <v>39776</v>
      </c>
      <c r="V53" s="31" t="s">
        <v>86</v>
      </c>
      <c r="W53" s="198" t="s">
        <v>164</v>
      </c>
      <c r="X53" s="199"/>
      <c r="Y53" s="199"/>
      <c r="Z53" s="199"/>
      <c r="AA53" s="199"/>
      <c r="AB53" s="200"/>
    </row>
    <row r="54" spans="1:28" ht="20.25" customHeight="1">
      <c r="A54" s="57" t="s">
        <v>12</v>
      </c>
      <c r="B54" s="212" t="s">
        <v>114</v>
      </c>
      <c r="C54" s="142" t="s">
        <v>111</v>
      </c>
      <c r="D54" s="191" t="s">
        <v>118</v>
      </c>
      <c r="E54" s="141">
        <v>11.3</v>
      </c>
      <c r="F54" s="141">
        <v>77.83</v>
      </c>
      <c r="G54" s="213">
        <f>F54/42</f>
        <v>1.8530952380952381</v>
      </c>
      <c r="H54" s="216">
        <f>(F54*0.075)+((F54+(F54*0.075))*0.075)</f>
        <v>12.11229375</v>
      </c>
      <c r="I54" s="213">
        <f>(G54*0.075)+((G54+(G54*0.075))*0.075)</f>
        <v>0.28838794642857146</v>
      </c>
      <c r="J54" s="216">
        <f>F54+H54</f>
        <v>89.94229375</v>
      </c>
      <c r="K54" s="213">
        <f>G54+I54</f>
        <v>2.1414831845238096</v>
      </c>
      <c r="L54" s="142">
        <v>12</v>
      </c>
      <c r="M54" s="142" t="s">
        <v>85</v>
      </c>
      <c r="N54" s="60">
        <v>39583</v>
      </c>
      <c r="O54" s="60">
        <v>39933</v>
      </c>
      <c r="P54" s="60">
        <f>O54+15</f>
        <v>39948</v>
      </c>
      <c r="Q54" s="129"/>
      <c r="R54" s="60" t="s">
        <v>86</v>
      </c>
      <c r="S54" s="60">
        <v>39973</v>
      </c>
      <c r="T54" s="60">
        <f>S54+35</f>
        <v>40008</v>
      </c>
      <c r="U54" s="60">
        <f>T54+15</f>
        <v>40023</v>
      </c>
      <c r="V54" s="60">
        <f>U54+10</f>
        <v>40033</v>
      </c>
      <c r="W54" s="60">
        <f>V54+15</f>
        <v>40048</v>
      </c>
      <c r="X54" s="106"/>
      <c r="Y54" s="106"/>
      <c r="Z54" s="106"/>
      <c r="AA54" s="66">
        <f>W54+7</f>
        <v>40055</v>
      </c>
      <c r="AB54" s="128">
        <v>40416</v>
      </c>
    </row>
    <row r="55" spans="1:28" s="92" customFormat="1" ht="20.25" customHeight="1">
      <c r="A55" s="56" t="s">
        <v>14</v>
      </c>
      <c r="B55" s="142"/>
      <c r="C55" s="140"/>
      <c r="D55" s="193"/>
      <c r="E55" s="142"/>
      <c r="F55" s="142"/>
      <c r="G55" s="215"/>
      <c r="H55" s="218"/>
      <c r="I55" s="215"/>
      <c r="J55" s="218"/>
      <c r="K55" s="215"/>
      <c r="L55" s="140"/>
      <c r="M55" s="140"/>
      <c r="N55" s="31"/>
      <c r="O55" s="31"/>
      <c r="P55" s="31"/>
      <c r="Q55" s="130"/>
      <c r="R55" s="31"/>
      <c r="S55" s="31"/>
      <c r="T55" s="31"/>
      <c r="U55" s="31"/>
      <c r="V55" s="31"/>
      <c r="W55" s="198"/>
      <c r="X55" s="199"/>
      <c r="Y55" s="199"/>
      <c r="Z55" s="199"/>
      <c r="AA55" s="199"/>
      <c r="AB55" s="200"/>
    </row>
    <row r="56" spans="1:28" ht="21" customHeight="1">
      <c r="A56" s="234" t="s">
        <v>88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6"/>
      <c r="AB56" s="26"/>
    </row>
    <row r="57" spans="1:28" ht="21" customHeight="1">
      <c r="A57" s="1" t="s">
        <v>12</v>
      </c>
      <c r="B57" s="141" t="s">
        <v>89</v>
      </c>
      <c r="C57" s="69"/>
      <c r="D57" s="197" t="s">
        <v>90</v>
      </c>
      <c r="E57" s="140">
        <v>75</v>
      </c>
      <c r="F57" s="221">
        <v>150</v>
      </c>
      <c r="G57" s="213">
        <f>F57/48</f>
        <v>3.125</v>
      </c>
      <c r="H57" s="216">
        <f>(F57*0.075)+((F57+(F57*0.075))*0.075)</f>
        <v>23.34375</v>
      </c>
      <c r="I57" s="213">
        <f>(G57*0.075)+((G57+(G57*0.075))*0.075)</f>
        <v>0.486328125</v>
      </c>
      <c r="J57" s="216">
        <f>F57+H57</f>
        <v>173.34375</v>
      </c>
      <c r="K57" s="213">
        <f>G57+I57</f>
        <v>3.611328125</v>
      </c>
      <c r="L57" s="140">
        <v>60</v>
      </c>
      <c r="M57" s="140" t="s">
        <v>85</v>
      </c>
      <c r="N57" s="10">
        <v>38732</v>
      </c>
      <c r="O57" s="10">
        <v>38748</v>
      </c>
      <c r="P57" s="10">
        <v>38748</v>
      </c>
      <c r="Q57" s="10"/>
      <c r="R57" s="10">
        <v>38776</v>
      </c>
      <c r="S57" s="10">
        <f>R57+15</f>
        <v>38791</v>
      </c>
      <c r="T57" s="10">
        <f aca="true" t="shared" si="24" ref="T57:T62">S57+35</f>
        <v>38826</v>
      </c>
      <c r="U57" s="10">
        <f>T57+15</f>
        <v>38841</v>
      </c>
      <c r="V57" s="10">
        <f>U57+10</f>
        <v>38851</v>
      </c>
      <c r="W57" s="10">
        <f>V57+15</f>
        <v>38866</v>
      </c>
      <c r="X57" s="208"/>
      <c r="Y57" s="208"/>
      <c r="Z57" s="208"/>
      <c r="AA57" s="62">
        <f aca="true" t="shared" si="25" ref="AA57:AA63">W57+7</f>
        <v>38873</v>
      </c>
      <c r="AB57" s="26"/>
    </row>
    <row r="58" spans="1:28" ht="21" customHeight="1">
      <c r="A58" s="1" t="s">
        <v>59</v>
      </c>
      <c r="B58" s="212"/>
      <c r="C58" s="219" t="s">
        <v>166</v>
      </c>
      <c r="D58" s="197"/>
      <c r="E58" s="140"/>
      <c r="F58" s="222"/>
      <c r="G58" s="214"/>
      <c r="H58" s="217"/>
      <c r="I58" s="214"/>
      <c r="J58" s="217"/>
      <c r="K58" s="214"/>
      <c r="L58" s="140"/>
      <c r="M58" s="140"/>
      <c r="N58" s="10">
        <v>38913</v>
      </c>
      <c r="O58" s="10">
        <f>N58+32</f>
        <v>38945</v>
      </c>
      <c r="P58" s="10">
        <f>O58+15</f>
        <v>38960</v>
      </c>
      <c r="Q58" s="10"/>
      <c r="R58" s="10">
        <f>O58+30</f>
        <v>38975</v>
      </c>
      <c r="S58" s="10">
        <f>R58+15</f>
        <v>38990</v>
      </c>
      <c r="T58" s="10">
        <f t="shared" si="24"/>
        <v>39025</v>
      </c>
      <c r="U58" s="10">
        <f>T58+35</f>
        <v>39060</v>
      </c>
      <c r="V58" s="10">
        <f aca="true" t="shared" si="26" ref="V58:V64">U58+15</f>
        <v>39075</v>
      </c>
      <c r="W58" s="10">
        <f aca="true" t="shared" si="27" ref="W58:W65">V58+30</f>
        <v>39105</v>
      </c>
      <c r="X58" s="209"/>
      <c r="Y58" s="209"/>
      <c r="Z58" s="209"/>
      <c r="AA58" s="62">
        <f t="shared" si="25"/>
        <v>39112</v>
      </c>
      <c r="AB58" s="26"/>
    </row>
    <row r="59" spans="1:28" ht="21" customHeight="1">
      <c r="A59" s="1" t="s">
        <v>60</v>
      </c>
      <c r="B59" s="212"/>
      <c r="C59" s="219"/>
      <c r="D59" s="197"/>
      <c r="E59" s="140"/>
      <c r="F59" s="222"/>
      <c r="G59" s="214"/>
      <c r="H59" s="217"/>
      <c r="I59" s="214"/>
      <c r="J59" s="217"/>
      <c r="K59" s="214"/>
      <c r="L59" s="140"/>
      <c r="M59" s="140"/>
      <c r="N59" s="10">
        <v>38899</v>
      </c>
      <c r="O59" s="10">
        <f>N59+32</f>
        <v>38931</v>
      </c>
      <c r="P59" s="10">
        <f>O59+15</f>
        <v>38946</v>
      </c>
      <c r="Q59" s="10"/>
      <c r="R59" s="10">
        <f>O59+30</f>
        <v>38961</v>
      </c>
      <c r="S59" s="10">
        <f>R59+15</f>
        <v>38976</v>
      </c>
      <c r="T59" s="10">
        <f t="shared" si="24"/>
        <v>39011</v>
      </c>
      <c r="U59" s="10">
        <f>T59+35</f>
        <v>39046</v>
      </c>
      <c r="V59" s="10">
        <f t="shared" si="26"/>
        <v>39061</v>
      </c>
      <c r="W59" s="10">
        <f t="shared" si="27"/>
        <v>39091</v>
      </c>
      <c r="X59" s="209"/>
      <c r="Y59" s="209"/>
      <c r="Z59" s="209"/>
      <c r="AA59" s="62">
        <f t="shared" si="25"/>
        <v>39098</v>
      </c>
      <c r="AB59" s="26"/>
    </row>
    <row r="60" spans="1:28" ht="21" customHeight="1">
      <c r="A60" s="1" t="s">
        <v>62</v>
      </c>
      <c r="B60" s="212"/>
      <c r="C60" s="219"/>
      <c r="D60" s="197"/>
      <c r="E60" s="140"/>
      <c r="F60" s="222"/>
      <c r="G60" s="214"/>
      <c r="H60" s="217"/>
      <c r="I60" s="214"/>
      <c r="J60" s="217"/>
      <c r="K60" s="214"/>
      <c r="L60" s="140"/>
      <c r="M60" s="140"/>
      <c r="N60" s="10">
        <v>39082</v>
      </c>
      <c r="O60" s="10">
        <f>N60+32</f>
        <v>39114</v>
      </c>
      <c r="P60" s="10">
        <f>O60+15</f>
        <v>39129</v>
      </c>
      <c r="Q60" s="10"/>
      <c r="R60" s="10">
        <f>O60+30</f>
        <v>39144</v>
      </c>
      <c r="S60" s="10">
        <f>R60+15</f>
        <v>39159</v>
      </c>
      <c r="T60" s="10">
        <f t="shared" si="24"/>
        <v>39194</v>
      </c>
      <c r="U60" s="10">
        <f>T60+35</f>
        <v>39229</v>
      </c>
      <c r="V60" s="10">
        <f t="shared" si="26"/>
        <v>39244</v>
      </c>
      <c r="W60" s="10">
        <f t="shared" si="27"/>
        <v>39274</v>
      </c>
      <c r="X60" s="209"/>
      <c r="Y60" s="209"/>
      <c r="Z60" s="209"/>
      <c r="AA60" s="62">
        <f t="shared" si="25"/>
        <v>39281</v>
      </c>
      <c r="AB60" s="63">
        <f>AA60+365</f>
        <v>39646</v>
      </c>
    </row>
    <row r="61" spans="1:28" ht="21" customHeight="1">
      <c r="A61" s="1" t="s">
        <v>68</v>
      </c>
      <c r="B61" s="212"/>
      <c r="C61" s="219"/>
      <c r="D61" s="197"/>
      <c r="E61" s="140"/>
      <c r="F61" s="222"/>
      <c r="G61" s="214"/>
      <c r="H61" s="217"/>
      <c r="I61" s="214"/>
      <c r="J61" s="217"/>
      <c r="K61" s="214"/>
      <c r="L61" s="140"/>
      <c r="M61" s="140"/>
      <c r="N61" s="10">
        <v>39295</v>
      </c>
      <c r="O61" s="10">
        <f>N61+32</f>
        <v>39327</v>
      </c>
      <c r="P61" s="10">
        <f>O61+15</f>
        <v>39342</v>
      </c>
      <c r="Q61" s="10"/>
      <c r="R61" s="10">
        <f>O61+30</f>
        <v>39357</v>
      </c>
      <c r="S61" s="10">
        <f>R61+15</f>
        <v>39372</v>
      </c>
      <c r="T61" s="10">
        <f t="shared" si="24"/>
        <v>39407</v>
      </c>
      <c r="U61" s="10">
        <f>T61+35</f>
        <v>39442</v>
      </c>
      <c r="V61" s="10">
        <f t="shared" si="26"/>
        <v>39457</v>
      </c>
      <c r="W61" s="10">
        <f t="shared" si="27"/>
        <v>39487</v>
      </c>
      <c r="X61" s="209"/>
      <c r="Y61" s="209"/>
      <c r="Z61" s="209"/>
      <c r="AA61" s="62">
        <f t="shared" si="25"/>
        <v>39494</v>
      </c>
      <c r="AB61" s="63">
        <f>AA61+365</f>
        <v>39859</v>
      </c>
    </row>
    <row r="62" spans="1:28" ht="21" customHeight="1">
      <c r="A62" s="1" t="s">
        <v>69</v>
      </c>
      <c r="B62" s="212"/>
      <c r="C62" s="219"/>
      <c r="D62" s="197"/>
      <c r="E62" s="140"/>
      <c r="F62" s="222"/>
      <c r="G62" s="214"/>
      <c r="H62" s="217"/>
      <c r="I62" s="214"/>
      <c r="J62" s="217"/>
      <c r="K62" s="214"/>
      <c r="L62" s="140"/>
      <c r="M62" s="140"/>
      <c r="N62" s="10">
        <v>39401</v>
      </c>
      <c r="O62" s="10">
        <f>N62+32</f>
        <v>39433</v>
      </c>
      <c r="P62" s="10">
        <f>O62+7</f>
        <v>39440</v>
      </c>
      <c r="Q62" s="10"/>
      <c r="R62" s="10">
        <f>O62+15</f>
        <v>39448</v>
      </c>
      <c r="S62" s="10">
        <f>R62+7</f>
        <v>39455</v>
      </c>
      <c r="T62" s="10">
        <f t="shared" si="24"/>
        <v>39490</v>
      </c>
      <c r="U62" s="10">
        <f>T62+30</f>
        <v>39520</v>
      </c>
      <c r="V62" s="10">
        <f t="shared" si="26"/>
        <v>39535</v>
      </c>
      <c r="W62" s="10">
        <f t="shared" si="27"/>
        <v>39565</v>
      </c>
      <c r="X62" s="209"/>
      <c r="Y62" s="209"/>
      <c r="Z62" s="209"/>
      <c r="AA62" s="62">
        <f t="shared" si="25"/>
        <v>39572</v>
      </c>
      <c r="AB62" s="67">
        <f>AA62+365</f>
        <v>39937</v>
      </c>
    </row>
    <row r="63" spans="1:28" ht="21" customHeight="1">
      <c r="A63" s="1" t="s">
        <v>70</v>
      </c>
      <c r="B63" s="212"/>
      <c r="C63" s="219"/>
      <c r="D63" s="197"/>
      <c r="E63" s="140"/>
      <c r="F63" s="222"/>
      <c r="G63" s="214"/>
      <c r="H63" s="217"/>
      <c r="I63" s="214"/>
      <c r="J63" s="217"/>
      <c r="K63" s="214"/>
      <c r="L63" s="140"/>
      <c r="M63" s="140"/>
      <c r="N63" s="10">
        <v>39538</v>
      </c>
      <c r="O63" s="10">
        <f>N63+45</f>
        <v>39583</v>
      </c>
      <c r="P63" s="10">
        <f>O63+7</f>
        <v>39590</v>
      </c>
      <c r="Q63" s="10"/>
      <c r="R63" s="10">
        <f>O63+15</f>
        <v>39598</v>
      </c>
      <c r="S63" s="10">
        <f>R63+7</f>
        <v>39605</v>
      </c>
      <c r="T63" s="10">
        <f>S63+45</f>
        <v>39650</v>
      </c>
      <c r="U63" s="10">
        <f>T63+30</f>
        <v>39680</v>
      </c>
      <c r="V63" s="10">
        <f t="shared" si="26"/>
        <v>39695</v>
      </c>
      <c r="W63" s="10">
        <f t="shared" si="27"/>
        <v>39725</v>
      </c>
      <c r="X63" s="209"/>
      <c r="Y63" s="209"/>
      <c r="Z63" s="209"/>
      <c r="AA63" s="62">
        <f t="shared" si="25"/>
        <v>39732</v>
      </c>
      <c r="AB63" s="67">
        <f>AA63+365*5</f>
        <v>41557</v>
      </c>
    </row>
    <row r="64" spans="1:28" ht="21" customHeight="1">
      <c r="A64" s="1" t="s">
        <v>72</v>
      </c>
      <c r="B64" s="212"/>
      <c r="C64" s="219"/>
      <c r="D64" s="197"/>
      <c r="E64" s="140"/>
      <c r="F64" s="222"/>
      <c r="G64" s="214"/>
      <c r="H64" s="217"/>
      <c r="I64" s="214"/>
      <c r="J64" s="217"/>
      <c r="K64" s="214"/>
      <c r="L64" s="140"/>
      <c r="M64" s="140"/>
      <c r="N64" s="10">
        <v>39721</v>
      </c>
      <c r="O64" s="10">
        <f>N64+45</f>
        <v>39766</v>
      </c>
      <c r="P64" s="10">
        <f>O64+7</f>
        <v>39773</v>
      </c>
      <c r="Q64" s="10"/>
      <c r="R64" s="10">
        <f>O64+15</f>
        <v>39781</v>
      </c>
      <c r="S64" s="10">
        <f>R64+7</f>
        <v>39788</v>
      </c>
      <c r="T64" s="10">
        <f>S64+45</f>
        <v>39833</v>
      </c>
      <c r="U64" s="10">
        <f>T64+30</f>
        <v>39863</v>
      </c>
      <c r="V64" s="10">
        <f t="shared" si="26"/>
        <v>39878</v>
      </c>
      <c r="W64" s="10">
        <f t="shared" si="27"/>
        <v>39908</v>
      </c>
      <c r="X64" s="209"/>
      <c r="Y64" s="209"/>
      <c r="Z64" s="209"/>
      <c r="AA64" s="62">
        <f>W64+7</f>
        <v>39915</v>
      </c>
      <c r="AB64" s="67">
        <f>AA64+365*5</f>
        <v>41740</v>
      </c>
    </row>
    <row r="65" spans="1:28" ht="21" customHeight="1">
      <c r="A65" s="1" t="s">
        <v>73</v>
      </c>
      <c r="B65" s="212"/>
      <c r="C65" s="219"/>
      <c r="D65" s="197"/>
      <c r="E65" s="140"/>
      <c r="F65" s="222"/>
      <c r="G65" s="214"/>
      <c r="H65" s="217"/>
      <c r="I65" s="214"/>
      <c r="J65" s="217"/>
      <c r="K65" s="214"/>
      <c r="L65" s="140"/>
      <c r="M65" s="140"/>
      <c r="N65" s="10"/>
      <c r="O65" s="10"/>
      <c r="P65" s="10">
        <v>39872</v>
      </c>
      <c r="Q65" s="10"/>
      <c r="R65" s="10">
        <v>39958</v>
      </c>
      <c r="S65" s="10">
        <f>R65+15</f>
        <v>39973</v>
      </c>
      <c r="T65" s="10">
        <f>S65+45</f>
        <v>40018</v>
      </c>
      <c r="U65" s="10">
        <f>T65+45</f>
        <v>40063</v>
      </c>
      <c r="V65" s="10">
        <f>U65+30</f>
        <v>40093</v>
      </c>
      <c r="W65" s="10">
        <f t="shared" si="27"/>
        <v>40123</v>
      </c>
      <c r="X65" s="209"/>
      <c r="Y65" s="209"/>
      <c r="Z65" s="209"/>
      <c r="AA65" s="62">
        <f>W65+7</f>
        <v>40130</v>
      </c>
      <c r="AB65" s="68">
        <f>AA65+365*5</f>
        <v>41955</v>
      </c>
    </row>
    <row r="66" spans="1:28" ht="21" customHeight="1">
      <c r="A66" s="1" t="s">
        <v>14</v>
      </c>
      <c r="B66" s="142"/>
      <c r="C66" s="220"/>
      <c r="D66" s="197"/>
      <c r="E66" s="140"/>
      <c r="F66" s="223"/>
      <c r="G66" s="215"/>
      <c r="H66" s="218"/>
      <c r="I66" s="215"/>
      <c r="J66" s="218"/>
      <c r="K66" s="215"/>
      <c r="L66" s="140"/>
      <c r="M66" s="14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210"/>
      <c r="Y66" s="210"/>
      <c r="Z66" s="210"/>
      <c r="AA66" s="64"/>
      <c r="AB66" s="26"/>
    </row>
    <row r="67" spans="1:28" ht="21" customHeight="1">
      <c r="A67" s="1" t="s">
        <v>12</v>
      </c>
      <c r="B67" s="141" t="s">
        <v>91</v>
      </c>
      <c r="C67" s="141" t="s">
        <v>92</v>
      </c>
      <c r="D67" s="141" t="s">
        <v>93</v>
      </c>
      <c r="E67" s="140"/>
      <c r="F67" s="69"/>
      <c r="G67" s="69"/>
      <c r="H67" s="69"/>
      <c r="I67" s="69"/>
      <c r="J67" s="69"/>
      <c r="K67" s="69"/>
      <c r="L67" s="69"/>
      <c r="M67" s="141" t="s">
        <v>94</v>
      </c>
      <c r="N67" s="14">
        <v>38477</v>
      </c>
      <c r="O67" s="63">
        <f>N67+30</f>
        <v>38507</v>
      </c>
      <c r="P67" s="63">
        <f>O67+7</f>
        <v>38514</v>
      </c>
      <c r="Q67" s="227"/>
      <c r="R67" s="25">
        <f>P67+15</f>
        <v>38529</v>
      </c>
      <c r="S67" s="25">
        <f>R67+10</f>
        <v>38539</v>
      </c>
      <c r="T67" s="25">
        <f>S67+39</f>
        <v>38578</v>
      </c>
      <c r="U67" s="25">
        <f>T67+26</f>
        <v>38604</v>
      </c>
      <c r="V67" s="25">
        <f>U67+15</f>
        <v>38619</v>
      </c>
      <c r="W67" s="25">
        <f>V67+30</f>
        <v>38649</v>
      </c>
      <c r="X67" s="211"/>
      <c r="Y67" s="211"/>
      <c r="Z67" s="211"/>
      <c r="AA67" s="71">
        <f>W67+7</f>
        <v>38656</v>
      </c>
      <c r="AB67" s="26"/>
    </row>
    <row r="68" spans="1:28" ht="21" customHeight="1">
      <c r="A68" s="1" t="s">
        <v>59</v>
      </c>
      <c r="B68" s="212"/>
      <c r="C68" s="212"/>
      <c r="D68" s="212"/>
      <c r="E68" s="140"/>
      <c r="F68" s="54">
        <v>100</v>
      </c>
      <c r="G68" s="52">
        <f>F68/48</f>
        <v>2.0833333333333335</v>
      </c>
      <c r="H68" s="52">
        <f>(F68*0.075)+((F68+(F68*0.075))*0.075)</f>
        <v>15.5625</v>
      </c>
      <c r="I68" s="52">
        <f>H68/48</f>
        <v>0.32421875</v>
      </c>
      <c r="J68" s="53">
        <f>F68+H68</f>
        <v>115.5625</v>
      </c>
      <c r="K68" s="52">
        <f>J68/48</f>
        <v>2.4075520833333335</v>
      </c>
      <c r="L68" s="15">
        <v>9</v>
      </c>
      <c r="M68" s="212"/>
      <c r="N68" s="14">
        <v>38504</v>
      </c>
      <c r="O68" s="63">
        <f>N68+30</f>
        <v>38534</v>
      </c>
      <c r="P68" s="63">
        <f>O68+20</f>
        <v>38554</v>
      </c>
      <c r="Q68" s="227"/>
      <c r="R68" s="25">
        <f>P68+15</f>
        <v>38569</v>
      </c>
      <c r="S68" s="25">
        <f>R68+22</f>
        <v>38591</v>
      </c>
      <c r="T68" s="25">
        <f>S68+35</f>
        <v>38626</v>
      </c>
      <c r="U68" s="25">
        <f>T68+45</f>
        <v>38671</v>
      </c>
      <c r="V68" s="25">
        <f>U68+15</f>
        <v>38686</v>
      </c>
      <c r="W68" s="25">
        <f>V68+30</f>
        <v>38716</v>
      </c>
      <c r="X68" s="211"/>
      <c r="Y68" s="211"/>
      <c r="Z68" s="211"/>
      <c r="AA68" s="71">
        <f>W68+7</f>
        <v>38723</v>
      </c>
      <c r="AB68" s="26"/>
    </row>
    <row r="69" spans="1:28" ht="21" customHeight="1">
      <c r="A69" s="1" t="s">
        <v>60</v>
      </c>
      <c r="B69" s="212"/>
      <c r="C69" s="212"/>
      <c r="D69" s="212"/>
      <c r="E69" s="140"/>
      <c r="F69" s="54"/>
      <c r="G69" s="52"/>
      <c r="H69" s="52"/>
      <c r="I69" s="52"/>
      <c r="J69" s="53"/>
      <c r="K69" s="52"/>
      <c r="L69" s="15"/>
      <c r="M69" s="212"/>
      <c r="N69" s="14">
        <v>38640</v>
      </c>
      <c r="O69" s="63">
        <v>38655</v>
      </c>
      <c r="P69" s="63">
        <f>O69+7</f>
        <v>38662</v>
      </c>
      <c r="Q69" s="227"/>
      <c r="R69" s="25" t="s">
        <v>66</v>
      </c>
      <c r="S69" s="25">
        <v>38671</v>
      </c>
      <c r="T69" s="25">
        <f>S69+39</f>
        <v>38710</v>
      </c>
      <c r="U69" s="25">
        <f>T69+26</f>
        <v>38736</v>
      </c>
      <c r="V69" s="25">
        <f>U69+15</f>
        <v>38751</v>
      </c>
      <c r="W69" s="25">
        <f>V69+30</f>
        <v>38781</v>
      </c>
      <c r="X69" s="211"/>
      <c r="Y69" s="211"/>
      <c r="Z69" s="211"/>
      <c r="AA69" s="71">
        <f>W69+7</f>
        <v>38788</v>
      </c>
      <c r="AB69" s="26"/>
    </row>
    <row r="70" spans="1:28" ht="21" customHeight="1">
      <c r="A70" s="1" t="s">
        <v>62</v>
      </c>
      <c r="B70" s="212"/>
      <c r="C70" s="212"/>
      <c r="D70" s="212"/>
      <c r="E70" s="140"/>
      <c r="F70" s="54"/>
      <c r="G70" s="52"/>
      <c r="H70" s="52"/>
      <c r="I70" s="52"/>
      <c r="J70" s="53"/>
      <c r="K70" s="52"/>
      <c r="L70" s="15"/>
      <c r="M70" s="212"/>
      <c r="N70" s="14">
        <v>38899</v>
      </c>
      <c r="O70" s="63">
        <f>N70+30</f>
        <v>38929</v>
      </c>
      <c r="P70" s="63">
        <f>O70+7</f>
        <v>38936</v>
      </c>
      <c r="Q70" s="227"/>
      <c r="R70" s="25" t="s">
        <v>66</v>
      </c>
      <c r="S70" s="25">
        <f>P70+7</f>
        <v>38943</v>
      </c>
      <c r="T70" s="25">
        <f>S70+35</f>
        <v>38978</v>
      </c>
      <c r="U70" s="25">
        <f>T70+45</f>
        <v>39023</v>
      </c>
      <c r="V70" s="25">
        <f>U70+15</f>
        <v>39038</v>
      </c>
      <c r="W70" s="25">
        <f>V70+30</f>
        <v>39068</v>
      </c>
      <c r="X70" s="211"/>
      <c r="Y70" s="211"/>
      <c r="Z70" s="211"/>
      <c r="AA70" s="71">
        <f>W70+7</f>
        <v>39075</v>
      </c>
      <c r="AB70" s="65">
        <f>AA70+(365*9/12)</f>
        <v>39348.75</v>
      </c>
    </row>
    <row r="71" spans="1:28" ht="21" customHeight="1">
      <c r="A71" s="1" t="s">
        <v>68</v>
      </c>
      <c r="B71" s="212"/>
      <c r="C71" s="212"/>
      <c r="D71" s="212"/>
      <c r="E71" s="140"/>
      <c r="F71" s="54"/>
      <c r="G71" s="52"/>
      <c r="H71" s="52"/>
      <c r="I71" s="52"/>
      <c r="J71" s="53"/>
      <c r="K71" s="52"/>
      <c r="L71" s="15"/>
      <c r="M71" s="212"/>
      <c r="N71" s="14">
        <v>39248</v>
      </c>
      <c r="O71" s="63">
        <f>N71+30</f>
        <v>39278</v>
      </c>
      <c r="P71" s="63">
        <f>O71+7</f>
        <v>39285</v>
      </c>
      <c r="Q71" s="227"/>
      <c r="R71" s="25" t="s">
        <v>66</v>
      </c>
      <c r="S71" s="25">
        <f>P71+7</f>
        <v>39292</v>
      </c>
      <c r="T71" s="25">
        <f>S71+35</f>
        <v>39327</v>
      </c>
      <c r="U71" s="25">
        <f>T71+45</f>
        <v>39372</v>
      </c>
      <c r="V71" s="25" t="s">
        <v>66</v>
      </c>
      <c r="W71" s="25">
        <f>U71+28+7</f>
        <v>39407</v>
      </c>
      <c r="X71" s="211"/>
      <c r="Y71" s="211"/>
      <c r="Z71" s="211"/>
      <c r="AA71" s="71">
        <f>W71+7</f>
        <v>39414</v>
      </c>
      <c r="AB71" s="65">
        <f>AA71+(365*9/12)</f>
        <v>39687.75</v>
      </c>
    </row>
    <row r="72" spans="1:28" ht="21" customHeight="1">
      <c r="A72" s="1" t="s">
        <v>14</v>
      </c>
      <c r="B72" s="142"/>
      <c r="C72" s="142"/>
      <c r="D72" s="142"/>
      <c r="E72" s="140"/>
      <c r="F72" s="55"/>
      <c r="G72" s="3"/>
      <c r="H72" s="3"/>
      <c r="I72" s="3"/>
      <c r="J72" s="2"/>
      <c r="K72" s="3"/>
      <c r="L72" s="57"/>
      <c r="M72" s="142"/>
      <c r="N72" s="70"/>
      <c r="O72" s="63"/>
      <c r="P72" s="63"/>
      <c r="Q72" s="227"/>
      <c r="R72" s="25"/>
      <c r="S72" s="14"/>
      <c r="T72" s="14"/>
      <c r="U72" s="14"/>
      <c r="V72" s="14"/>
      <c r="W72" s="14"/>
      <c r="X72" s="211"/>
      <c r="Y72" s="211"/>
      <c r="Z72" s="211"/>
      <c r="AA72" s="71"/>
      <c r="AB72" s="58"/>
    </row>
    <row r="73" spans="1:28" ht="12.75">
      <c r="A73" s="72" t="s">
        <v>12</v>
      </c>
      <c r="B73" s="140" t="s">
        <v>91</v>
      </c>
      <c r="C73" s="191">
        <v>2</v>
      </c>
      <c r="D73" s="194" t="s">
        <v>140</v>
      </c>
      <c r="E73" s="197"/>
      <c r="F73" s="73">
        <v>54.52</v>
      </c>
      <c r="G73" s="73">
        <f>F73/48</f>
        <v>1.1358333333333335</v>
      </c>
      <c r="H73" s="73">
        <f>(F73*0.075)+((F73+(F73*0.075))*0.075)</f>
        <v>8.484675</v>
      </c>
      <c r="I73" s="73">
        <f>H73/48</f>
        <v>0.17676406249999999</v>
      </c>
      <c r="J73" s="73">
        <f>F73+H73</f>
        <v>63.004675000000006</v>
      </c>
      <c r="K73" s="73">
        <f>J73/48</f>
        <v>1.3125973958333335</v>
      </c>
      <c r="L73" s="72">
        <v>12</v>
      </c>
      <c r="M73" s="197" t="s">
        <v>85</v>
      </c>
      <c r="N73" s="13"/>
      <c r="O73" s="67">
        <v>39828</v>
      </c>
      <c r="P73" s="67">
        <f>O73+3</f>
        <v>39831</v>
      </c>
      <c r="Q73" s="76"/>
      <c r="R73" s="42" t="s">
        <v>66</v>
      </c>
      <c r="S73" s="67">
        <f>P73+10</f>
        <v>39841</v>
      </c>
      <c r="T73" s="67">
        <f>S73+30</f>
        <v>39871</v>
      </c>
      <c r="U73" s="67">
        <f>T73+30</f>
        <v>39901</v>
      </c>
      <c r="V73" s="42" t="s">
        <v>66</v>
      </c>
      <c r="W73" s="42">
        <f>U73+7</f>
        <v>39908</v>
      </c>
      <c r="X73" s="201"/>
      <c r="Y73" s="204"/>
      <c r="Z73" s="205"/>
      <c r="AA73" s="80">
        <f>W73+7</f>
        <v>39915</v>
      </c>
      <c r="AB73" s="42">
        <f>AA73+150</f>
        <v>40065</v>
      </c>
    </row>
    <row r="74" spans="1:28" ht="12.75">
      <c r="A74" s="72" t="s">
        <v>59</v>
      </c>
      <c r="B74" s="140"/>
      <c r="C74" s="192"/>
      <c r="D74" s="195"/>
      <c r="E74" s="197"/>
      <c r="F74" s="73"/>
      <c r="G74" s="73"/>
      <c r="H74" s="73"/>
      <c r="I74" s="73"/>
      <c r="J74" s="73"/>
      <c r="K74" s="73"/>
      <c r="L74" s="72"/>
      <c r="M74" s="197"/>
      <c r="N74" s="13">
        <v>39903</v>
      </c>
      <c r="O74" s="67">
        <v>39933</v>
      </c>
      <c r="P74" s="67">
        <v>39943</v>
      </c>
      <c r="Q74" s="76"/>
      <c r="R74" s="42">
        <v>39953</v>
      </c>
      <c r="S74" s="67">
        <v>39965</v>
      </c>
      <c r="T74" s="67">
        <f>S74+30</f>
        <v>39995</v>
      </c>
      <c r="U74" s="67">
        <f>T74+30</f>
        <v>40025</v>
      </c>
      <c r="V74" s="42">
        <v>40040</v>
      </c>
      <c r="W74" s="42">
        <v>40055</v>
      </c>
      <c r="X74" s="202"/>
      <c r="Y74" s="204"/>
      <c r="Z74" s="206"/>
      <c r="AA74" s="80">
        <f>W74+7</f>
        <v>40062</v>
      </c>
      <c r="AB74" s="42">
        <f>AA74+150</f>
        <v>40212</v>
      </c>
    </row>
    <row r="75" spans="1:28" ht="12.75">
      <c r="A75" s="72" t="s">
        <v>60</v>
      </c>
      <c r="B75" s="140"/>
      <c r="C75" s="192"/>
      <c r="D75" s="195"/>
      <c r="E75" s="197"/>
      <c r="F75" s="73"/>
      <c r="G75" s="73"/>
      <c r="H75" s="73"/>
      <c r="I75" s="73"/>
      <c r="J75" s="73"/>
      <c r="K75" s="73"/>
      <c r="L75" s="72"/>
      <c r="M75" s="197"/>
      <c r="N75" s="13">
        <v>40100</v>
      </c>
      <c r="O75" s="67">
        <f>N75</f>
        <v>40100</v>
      </c>
      <c r="P75" s="67">
        <f>O75</f>
        <v>40100</v>
      </c>
      <c r="Q75" s="76"/>
      <c r="R75" s="103"/>
      <c r="S75" s="132">
        <f>P75+15</f>
        <v>40115</v>
      </c>
      <c r="T75" s="132">
        <f>S75+30</f>
        <v>40145</v>
      </c>
      <c r="U75" s="132">
        <f>T75+15</f>
        <v>40160</v>
      </c>
      <c r="V75" s="132"/>
      <c r="W75" s="132">
        <f>U75+10</f>
        <v>40170</v>
      </c>
      <c r="X75" s="202"/>
      <c r="Y75" s="204"/>
      <c r="Z75" s="206"/>
      <c r="AA75" s="80">
        <f>W75+7</f>
        <v>40177</v>
      </c>
      <c r="AB75" s="42">
        <f>AA75+90</f>
        <v>40267</v>
      </c>
    </row>
    <row r="76" spans="1:28" ht="12.75">
      <c r="A76" s="72" t="s">
        <v>14</v>
      </c>
      <c r="B76" s="140"/>
      <c r="C76" s="193"/>
      <c r="D76" s="196"/>
      <c r="E76" s="197"/>
      <c r="F76" s="77"/>
      <c r="G76" s="73"/>
      <c r="H76" s="73"/>
      <c r="I76" s="73"/>
      <c r="J76" s="78"/>
      <c r="K76" s="73"/>
      <c r="L76" s="72"/>
      <c r="M76" s="197"/>
      <c r="N76" s="75"/>
      <c r="O76" s="67"/>
      <c r="P76" s="67"/>
      <c r="Q76" s="76"/>
      <c r="R76" s="42"/>
      <c r="S76" s="13"/>
      <c r="T76" s="13"/>
      <c r="U76" s="13"/>
      <c r="V76" s="13"/>
      <c r="W76" s="13"/>
      <c r="X76" s="203"/>
      <c r="Y76" s="204"/>
      <c r="Z76" s="207"/>
      <c r="AA76" s="80"/>
      <c r="AB76" s="79"/>
    </row>
    <row r="77" spans="1:28" ht="89.25">
      <c r="A77" s="9" t="s">
        <v>12</v>
      </c>
      <c r="B77" s="141"/>
      <c r="C77" s="140"/>
      <c r="D77" s="191" t="s">
        <v>96</v>
      </c>
      <c r="E77" s="224"/>
      <c r="F77" s="225">
        <v>202</v>
      </c>
      <c r="G77" s="241">
        <f>F77/42</f>
        <v>4.809523809523809</v>
      </c>
      <c r="H77" s="135">
        <f>(F77*0.075)+((F77+(F77*0.075))*0.075)</f>
        <v>31.436249999999998</v>
      </c>
      <c r="I77" s="135">
        <f>H77/42</f>
        <v>0.7484821428571428</v>
      </c>
      <c r="J77" s="135">
        <f>H77+F77</f>
        <v>233.43625</v>
      </c>
      <c r="K77" s="135">
        <f>J77/42</f>
        <v>5.558005952380952</v>
      </c>
      <c r="L77" s="140">
        <v>18</v>
      </c>
      <c r="M77" s="174" t="s">
        <v>85</v>
      </c>
      <c r="N77" s="117">
        <v>39153</v>
      </c>
      <c r="O77" s="38">
        <v>39214</v>
      </c>
      <c r="P77" s="38">
        <f>O77+10</f>
        <v>39224</v>
      </c>
      <c r="Q77" s="115"/>
      <c r="R77" s="117" t="s">
        <v>97</v>
      </c>
      <c r="S77" s="117">
        <v>39244</v>
      </c>
      <c r="T77" s="117">
        <v>39279</v>
      </c>
      <c r="U77" s="117">
        <v>39304</v>
      </c>
      <c r="V77" s="117" t="s">
        <v>66</v>
      </c>
      <c r="W77" s="37">
        <f>U77+28+7</f>
        <v>39339</v>
      </c>
      <c r="X77" s="231"/>
      <c r="Y77" s="237"/>
      <c r="Z77" s="228"/>
      <c r="AA77" s="11">
        <f aca="true" t="shared" si="28" ref="AA77:AA82">W77+7</f>
        <v>39346</v>
      </c>
      <c r="AB77" s="11">
        <f>AA77+1.5*365</f>
        <v>39893.5</v>
      </c>
    </row>
    <row r="78" spans="1:28" ht="89.25" customHeight="1">
      <c r="A78" s="9" t="s">
        <v>59</v>
      </c>
      <c r="B78" s="212"/>
      <c r="C78" s="140"/>
      <c r="D78" s="192"/>
      <c r="E78" s="224"/>
      <c r="F78" s="225"/>
      <c r="G78" s="241"/>
      <c r="H78" s="226"/>
      <c r="I78" s="226"/>
      <c r="J78" s="226"/>
      <c r="K78" s="226"/>
      <c r="L78" s="140"/>
      <c r="M78" s="174"/>
      <c r="N78" s="117">
        <v>39202</v>
      </c>
      <c r="O78" s="38">
        <f>N78+15</f>
        <v>39217</v>
      </c>
      <c r="P78" s="38">
        <f>O78+5</f>
        <v>39222</v>
      </c>
      <c r="Q78" s="115"/>
      <c r="R78" s="242" t="s">
        <v>97</v>
      </c>
      <c r="S78" s="117">
        <f>P78+10</f>
        <v>39232</v>
      </c>
      <c r="T78" s="117">
        <f>S78+35</f>
        <v>39267</v>
      </c>
      <c r="U78" s="117">
        <f>T78+45</f>
        <v>39312</v>
      </c>
      <c r="V78" s="117" t="s">
        <v>66</v>
      </c>
      <c r="W78" s="37">
        <f>U78+28+7</f>
        <v>39347</v>
      </c>
      <c r="X78" s="232"/>
      <c r="Y78" s="238"/>
      <c r="Z78" s="229"/>
      <c r="AA78" s="11">
        <f t="shared" si="28"/>
        <v>39354</v>
      </c>
      <c r="AB78" s="11">
        <f>AA78+1.5*365</f>
        <v>39901.5</v>
      </c>
    </row>
    <row r="79" spans="1:28" ht="12.75">
      <c r="A79" s="9" t="s">
        <v>60</v>
      </c>
      <c r="B79" s="212"/>
      <c r="C79" s="140"/>
      <c r="D79" s="192"/>
      <c r="E79" s="224"/>
      <c r="F79" s="225"/>
      <c r="G79" s="241"/>
      <c r="H79" s="226"/>
      <c r="I79" s="226"/>
      <c r="J79" s="226"/>
      <c r="K79" s="226"/>
      <c r="L79" s="140"/>
      <c r="M79" s="174"/>
      <c r="N79" s="117">
        <v>39385</v>
      </c>
      <c r="O79" s="38">
        <v>39416</v>
      </c>
      <c r="P79" s="38">
        <v>39431</v>
      </c>
      <c r="Q79" s="116"/>
      <c r="R79" s="243"/>
      <c r="S79" s="117">
        <v>39449</v>
      </c>
      <c r="T79" s="117">
        <f>S79+60</f>
        <v>39509</v>
      </c>
      <c r="U79" s="117">
        <f>T79+60</f>
        <v>39569</v>
      </c>
      <c r="V79" s="117" t="s">
        <v>66</v>
      </c>
      <c r="W79" s="37">
        <v>39599</v>
      </c>
      <c r="X79" s="232"/>
      <c r="Y79" s="238"/>
      <c r="Z79" s="229"/>
      <c r="AA79" s="11">
        <f t="shared" si="28"/>
        <v>39606</v>
      </c>
      <c r="AB79" s="98">
        <f>AA79+1.5*365</f>
        <v>40153.5</v>
      </c>
    </row>
    <row r="80" spans="1:28" ht="12.75">
      <c r="A80" s="9" t="s">
        <v>62</v>
      </c>
      <c r="B80" s="212"/>
      <c r="C80" s="140"/>
      <c r="D80" s="192"/>
      <c r="E80" s="224"/>
      <c r="F80" s="225"/>
      <c r="G80" s="241"/>
      <c r="H80" s="226"/>
      <c r="I80" s="226"/>
      <c r="J80" s="226"/>
      <c r="K80" s="226"/>
      <c r="L80" s="140"/>
      <c r="M80" s="174"/>
      <c r="N80" s="117">
        <v>39538</v>
      </c>
      <c r="O80" s="38">
        <f>N80+14</f>
        <v>39552</v>
      </c>
      <c r="P80" s="38">
        <f>O80+7</f>
        <v>39559</v>
      </c>
      <c r="Q80" s="116"/>
      <c r="R80" s="118">
        <f>P80+14</f>
        <v>39573</v>
      </c>
      <c r="S80" s="117">
        <f>R80+3</f>
        <v>39576</v>
      </c>
      <c r="T80" s="117">
        <f>S80+35</f>
        <v>39611</v>
      </c>
      <c r="U80" s="117">
        <f>T80+14</f>
        <v>39625</v>
      </c>
      <c r="V80" s="117">
        <f>U80+14</f>
        <v>39639</v>
      </c>
      <c r="W80" s="37">
        <f>V80+21</f>
        <v>39660</v>
      </c>
      <c r="X80" s="232"/>
      <c r="Y80" s="238"/>
      <c r="Z80" s="229"/>
      <c r="AA80" s="11">
        <f t="shared" si="28"/>
        <v>39667</v>
      </c>
      <c r="AB80" s="98">
        <f>AA80+365*1.5</f>
        <v>40214.5</v>
      </c>
    </row>
    <row r="81" spans="1:28" ht="12.75">
      <c r="A81" s="9" t="s">
        <v>68</v>
      </c>
      <c r="B81" s="212"/>
      <c r="C81" s="140"/>
      <c r="D81" s="192"/>
      <c r="E81" s="224"/>
      <c r="F81" s="225"/>
      <c r="G81" s="241"/>
      <c r="H81" s="226"/>
      <c r="I81" s="226"/>
      <c r="J81" s="226"/>
      <c r="K81" s="226"/>
      <c r="L81" s="140"/>
      <c r="M81" s="174"/>
      <c r="N81" s="117">
        <v>39752</v>
      </c>
      <c r="O81" s="38">
        <f>N81+14</f>
        <v>39766</v>
      </c>
      <c r="P81" s="38">
        <f>O81+7</f>
        <v>39773</v>
      </c>
      <c r="Q81" s="116"/>
      <c r="R81" s="118">
        <f>P81+30</f>
        <v>39803</v>
      </c>
      <c r="S81" s="117">
        <f>R81+3</f>
        <v>39806</v>
      </c>
      <c r="T81" s="117">
        <f>S81+45</f>
        <v>39851</v>
      </c>
      <c r="U81" s="117">
        <f aca="true" t="shared" si="29" ref="U81:W82">T81+30</f>
        <v>39881</v>
      </c>
      <c r="V81" s="117">
        <f t="shared" si="29"/>
        <v>39911</v>
      </c>
      <c r="W81" s="37">
        <f t="shared" si="29"/>
        <v>39941</v>
      </c>
      <c r="X81" s="232"/>
      <c r="Y81" s="238"/>
      <c r="Z81" s="229"/>
      <c r="AA81" s="11">
        <f t="shared" si="28"/>
        <v>39948</v>
      </c>
      <c r="AB81" s="98">
        <f>AA81+365*1.5</f>
        <v>40495.5</v>
      </c>
    </row>
    <row r="82" spans="1:28" ht="12.75">
      <c r="A82" s="9" t="s">
        <v>69</v>
      </c>
      <c r="B82" s="212"/>
      <c r="C82" s="140"/>
      <c r="D82" s="192"/>
      <c r="E82" s="224"/>
      <c r="F82" s="225"/>
      <c r="G82" s="241"/>
      <c r="H82" s="226"/>
      <c r="I82" s="226"/>
      <c r="J82" s="226"/>
      <c r="K82" s="226"/>
      <c r="L82" s="140"/>
      <c r="M82" s="174"/>
      <c r="N82" s="117"/>
      <c r="O82" s="38"/>
      <c r="P82" s="38"/>
      <c r="Q82" s="116"/>
      <c r="R82" s="118"/>
      <c r="S82" s="117">
        <v>39970</v>
      </c>
      <c r="T82" s="117">
        <f>S82+45</f>
        <v>40015</v>
      </c>
      <c r="U82" s="117">
        <f>T82+45</f>
        <v>40060</v>
      </c>
      <c r="V82" s="117">
        <f t="shared" si="29"/>
        <v>40090</v>
      </c>
      <c r="W82" s="37">
        <f t="shared" si="29"/>
        <v>40120</v>
      </c>
      <c r="X82" s="232"/>
      <c r="Y82" s="238"/>
      <c r="Z82" s="229"/>
      <c r="AA82" s="11">
        <f t="shared" si="28"/>
        <v>40127</v>
      </c>
      <c r="AB82" s="98">
        <f>AA82+365*1.5</f>
        <v>40674.5</v>
      </c>
    </row>
    <row r="83" spans="1:28" ht="12.75">
      <c r="A83" s="1" t="s">
        <v>14</v>
      </c>
      <c r="B83" s="142"/>
      <c r="C83" s="140"/>
      <c r="D83" s="193"/>
      <c r="E83" s="224"/>
      <c r="F83" s="225"/>
      <c r="G83" s="241"/>
      <c r="H83" s="180"/>
      <c r="I83" s="180"/>
      <c r="J83" s="180"/>
      <c r="K83" s="180"/>
      <c r="L83" s="140"/>
      <c r="M83" s="174"/>
      <c r="N83" s="119"/>
      <c r="O83" s="119"/>
      <c r="P83" s="120"/>
      <c r="Q83" s="121"/>
      <c r="R83" s="119">
        <v>39723</v>
      </c>
      <c r="S83" s="119"/>
      <c r="T83" s="119"/>
      <c r="U83" s="122"/>
      <c r="V83" s="122"/>
      <c r="W83" s="119"/>
      <c r="X83" s="233"/>
      <c r="Y83" s="239"/>
      <c r="Z83" s="230"/>
      <c r="AA83" s="40"/>
      <c r="AB83" s="61"/>
    </row>
    <row r="84" spans="1:28" s="81" customFormat="1" ht="18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</row>
    <row r="85" spans="1:18" s="81" customFormat="1" ht="18">
      <c r="A85" s="81" t="s">
        <v>34</v>
      </c>
      <c r="H85" s="81" t="s">
        <v>35</v>
      </c>
      <c r="N85" s="81" t="s">
        <v>36</v>
      </c>
      <c r="R85" s="81" t="s">
        <v>37</v>
      </c>
    </row>
    <row r="86" s="81" customFormat="1" ht="18">
      <c r="A86" s="81" t="s">
        <v>38</v>
      </c>
    </row>
    <row r="87" s="81" customFormat="1" ht="18"/>
    <row r="88" s="81" customFormat="1" ht="18"/>
    <row r="89" spans="1:21" ht="14.25">
      <c r="A89" s="30"/>
      <c r="B89" s="30"/>
      <c r="C89" s="30"/>
      <c r="D89" s="93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</sheetData>
  <mergeCells count="183">
    <mergeCell ref="B73:B76"/>
    <mergeCell ref="W55:AB55"/>
    <mergeCell ref="Q8:Q12"/>
    <mergeCell ref="Q13:Q17"/>
    <mergeCell ref="Q20:Q24"/>
    <mergeCell ref="Q25:Q29"/>
    <mergeCell ref="Q32:Q36"/>
    <mergeCell ref="Q37:Q41"/>
    <mergeCell ref="Q44:Q48"/>
    <mergeCell ref="Q49:Q53"/>
    <mergeCell ref="W17:AB17"/>
    <mergeCell ref="J54:J55"/>
    <mergeCell ref="K54:K55"/>
    <mergeCell ref="L54:L55"/>
    <mergeCell ref="M54:M55"/>
    <mergeCell ref="J18:J19"/>
    <mergeCell ref="K18:K19"/>
    <mergeCell ref="L18:L19"/>
    <mergeCell ref="M18:M19"/>
    <mergeCell ref="J42:J43"/>
    <mergeCell ref="F54:F55"/>
    <mergeCell ref="G54:G55"/>
    <mergeCell ref="H54:H55"/>
    <mergeCell ref="I54:I55"/>
    <mergeCell ref="B54:B55"/>
    <mergeCell ref="C54:C55"/>
    <mergeCell ref="D54:D55"/>
    <mergeCell ref="E54:E55"/>
    <mergeCell ref="H42:H43"/>
    <mergeCell ref="I42:I43"/>
    <mergeCell ref="B18:B19"/>
    <mergeCell ref="C18:C19"/>
    <mergeCell ref="D18:D19"/>
    <mergeCell ref="E18:E19"/>
    <mergeCell ref="F18:F19"/>
    <mergeCell ref="G18:G19"/>
    <mergeCell ref="H18:H19"/>
    <mergeCell ref="I18:I19"/>
    <mergeCell ref="M30:M31"/>
    <mergeCell ref="B42:B43"/>
    <mergeCell ref="C42:C43"/>
    <mergeCell ref="D42:D43"/>
    <mergeCell ref="E42:E43"/>
    <mergeCell ref="K42:K43"/>
    <mergeCell ref="L42:L43"/>
    <mergeCell ref="M42:M43"/>
    <mergeCell ref="F42:F43"/>
    <mergeCell ref="G42:G43"/>
    <mergeCell ref="I30:I31"/>
    <mergeCell ref="J30:J31"/>
    <mergeCell ref="K30:K31"/>
    <mergeCell ref="L30:L31"/>
    <mergeCell ref="E30:E31"/>
    <mergeCell ref="F30:F31"/>
    <mergeCell ref="G30:G31"/>
    <mergeCell ref="H30:H31"/>
    <mergeCell ref="K77:K83"/>
    <mergeCell ref="Y77:Y83"/>
    <mergeCell ref="H57:H66"/>
    <mergeCell ref="A84:AB84"/>
    <mergeCell ref="G77:G83"/>
    <mergeCell ref="H77:H83"/>
    <mergeCell ref="I77:I83"/>
    <mergeCell ref="L77:L83"/>
    <mergeCell ref="M77:M83"/>
    <mergeCell ref="R78:R79"/>
    <mergeCell ref="J77:J83"/>
    <mergeCell ref="Q69:Q72"/>
    <mergeCell ref="Q67:Q68"/>
    <mergeCell ref="AB4:AB5"/>
    <mergeCell ref="Z77:Z83"/>
    <mergeCell ref="X77:X83"/>
    <mergeCell ref="Y4:Y5"/>
    <mergeCell ref="X4:X5"/>
    <mergeCell ref="AA4:AA5"/>
    <mergeCell ref="A56:AA56"/>
    <mergeCell ref="F8:F17"/>
    <mergeCell ref="G8:G17"/>
    <mergeCell ref="B77:B83"/>
    <mergeCell ref="C77:C83"/>
    <mergeCell ref="E77:E83"/>
    <mergeCell ref="F77:F83"/>
    <mergeCell ref="D77:D83"/>
    <mergeCell ref="B30:B31"/>
    <mergeCell ref="C30:C31"/>
    <mergeCell ref="D30:D31"/>
    <mergeCell ref="H8:H17"/>
    <mergeCell ref="A7:AB7"/>
    <mergeCell ref="Z4:Z5"/>
    <mergeCell ref="C4:M4"/>
    <mergeCell ref="P4:P5"/>
    <mergeCell ref="W4:W5"/>
    <mergeCell ref="R4:R5"/>
    <mergeCell ref="S4:T4"/>
    <mergeCell ref="A4:A5"/>
    <mergeCell ref="B4:B5"/>
    <mergeCell ref="U4:U5"/>
    <mergeCell ref="V4:V5"/>
    <mergeCell ref="B67:B72"/>
    <mergeCell ref="Q4:Q5"/>
    <mergeCell ref="N4:N5"/>
    <mergeCell ref="O4:O5"/>
    <mergeCell ref="M57:M66"/>
    <mergeCell ref="B57:B66"/>
    <mergeCell ref="D57:D66"/>
    <mergeCell ref="E57:E66"/>
    <mergeCell ref="G57:G66"/>
    <mergeCell ref="C58:C66"/>
    <mergeCell ref="F57:F66"/>
    <mergeCell ref="M67:M72"/>
    <mergeCell ref="C67:C72"/>
    <mergeCell ref="D67:D72"/>
    <mergeCell ref="E67:E72"/>
    <mergeCell ref="L57:L66"/>
    <mergeCell ref="J57:J66"/>
    <mergeCell ref="K57:K66"/>
    <mergeCell ref="I57:I66"/>
    <mergeCell ref="B8:B17"/>
    <mergeCell ref="C8:C17"/>
    <mergeCell ref="D8:D17"/>
    <mergeCell ref="E8:E17"/>
    <mergeCell ref="H20:H29"/>
    <mergeCell ref="B20:B29"/>
    <mergeCell ref="C20:C29"/>
    <mergeCell ref="D20:D29"/>
    <mergeCell ref="E20:E29"/>
    <mergeCell ref="M8:M17"/>
    <mergeCell ref="I8:I17"/>
    <mergeCell ref="J8:J17"/>
    <mergeCell ref="K8:K17"/>
    <mergeCell ref="L8:L17"/>
    <mergeCell ref="F32:F41"/>
    <mergeCell ref="G32:G41"/>
    <mergeCell ref="H32:H41"/>
    <mergeCell ref="M20:M29"/>
    <mergeCell ref="I20:I29"/>
    <mergeCell ref="J20:J29"/>
    <mergeCell ref="K20:K29"/>
    <mergeCell ref="L20:L29"/>
    <mergeCell ref="F20:F29"/>
    <mergeCell ref="G20:G29"/>
    <mergeCell ref="B32:B41"/>
    <mergeCell ref="C32:C41"/>
    <mergeCell ref="D32:D41"/>
    <mergeCell ref="E32:E41"/>
    <mergeCell ref="M32:M41"/>
    <mergeCell ref="I32:I41"/>
    <mergeCell ref="J32:J41"/>
    <mergeCell ref="K32:K41"/>
    <mergeCell ref="L32:L41"/>
    <mergeCell ref="B44:B53"/>
    <mergeCell ref="C44:C53"/>
    <mergeCell ref="D44:D53"/>
    <mergeCell ref="E44:E53"/>
    <mergeCell ref="W53:AB53"/>
    <mergeCell ref="F44:F53"/>
    <mergeCell ref="G44:G53"/>
    <mergeCell ref="H44:H53"/>
    <mergeCell ref="I44:I53"/>
    <mergeCell ref="J44:J53"/>
    <mergeCell ref="K44:K53"/>
    <mergeCell ref="L44:L53"/>
    <mergeCell ref="M44:M53"/>
    <mergeCell ref="W43:AB43"/>
    <mergeCell ref="X73:X76"/>
    <mergeCell ref="Y73:Y76"/>
    <mergeCell ref="Z73:Z76"/>
    <mergeCell ref="Z57:Z66"/>
    <mergeCell ref="X57:X66"/>
    <mergeCell ref="Y57:Y66"/>
    <mergeCell ref="Z67:Z72"/>
    <mergeCell ref="X67:X72"/>
    <mergeCell ref="Y67:Y72"/>
    <mergeCell ref="A1:AB1"/>
    <mergeCell ref="A3:AB3"/>
    <mergeCell ref="A2:AB2"/>
    <mergeCell ref="C73:C76"/>
    <mergeCell ref="D73:D76"/>
    <mergeCell ref="E73:E76"/>
    <mergeCell ref="M73:M76"/>
    <mergeCell ref="W19:AB19"/>
    <mergeCell ref="W29:AB29"/>
    <mergeCell ref="W41:AB41"/>
  </mergeCells>
  <printOptions horizontalCentered="1"/>
  <pageMargins left="0.25" right="0" top="0.75" bottom="0.5" header="0.5" footer="0.25"/>
  <pageSetup horizontalDpi="300" verticalDpi="300" orientation="landscape" paperSize="9" scale="48" r:id="rId1"/>
  <rowBreaks count="3" manualBreakCount="3">
    <brk id="31" max="27" man="1"/>
    <brk id="55" max="27" man="1"/>
    <brk id="76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"/>
  <sheetViews>
    <sheetView view="pageBreakPreview" zoomScale="75" zoomScaleSheetLayoutView="75" workbookViewId="0" topLeftCell="A1">
      <selection activeCell="W23" sqref="W23"/>
    </sheetView>
  </sheetViews>
  <sheetFormatPr defaultColWidth="9.140625" defaultRowHeight="12.75"/>
  <cols>
    <col min="1" max="1" width="4.7109375" style="20" customWidth="1"/>
    <col min="2" max="2" width="4.28125" style="20" hidden="1" customWidth="1"/>
    <col min="3" max="3" width="7.28125" style="20" customWidth="1"/>
    <col min="4" max="4" width="9.421875" style="20" customWidth="1"/>
    <col min="5" max="5" width="11.57421875" style="20" customWidth="1"/>
    <col min="6" max="6" width="3.7109375" style="20" customWidth="1"/>
    <col min="7" max="7" width="5.140625" style="20" customWidth="1"/>
    <col min="8" max="8" width="6.57421875" style="20" customWidth="1"/>
    <col min="9" max="9" width="7.00390625" style="20" customWidth="1"/>
    <col min="10" max="10" width="6.421875" style="20" customWidth="1"/>
    <col min="11" max="11" width="7.28125" style="20" customWidth="1"/>
    <col min="12" max="12" width="8.00390625" style="20" customWidth="1"/>
    <col min="13" max="13" width="5.7109375" style="20" customWidth="1"/>
    <col min="14" max="14" width="5.00390625" style="20" customWidth="1"/>
    <col min="15" max="15" width="6.421875" style="20" customWidth="1"/>
    <col min="16" max="16" width="5.00390625" style="20" customWidth="1"/>
    <col min="17" max="17" width="5.8515625" style="20" customWidth="1"/>
    <col min="18" max="18" width="7.57421875" style="20" customWidth="1"/>
    <col min="19" max="19" width="8.421875" style="20" customWidth="1"/>
    <col min="20" max="20" width="4.7109375" style="20" customWidth="1"/>
    <col min="21" max="21" width="4.57421875" style="20" customWidth="1"/>
    <col min="22" max="22" width="11.7109375" style="20" customWidth="1"/>
    <col min="23" max="23" width="11.421875" style="20" customWidth="1"/>
    <col min="24" max="24" width="7.00390625" style="20" customWidth="1"/>
    <col min="25" max="25" width="4.8515625" style="20" customWidth="1"/>
    <col min="26" max="26" width="5.57421875" style="20" customWidth="1"/>
    <col min="27" max="27" width="0.2890625" style="20" hidden="1" customWidth="1"/>
    <col min="28" max="28" width="6.57421875" style="20" customWidth="1"/>
    <col min="29" max="29" width="6.00390625" style="20" customWidth="1"/>
    <col min="30" max="30" width="7.28125" style="20" customWidth="1"/>
    <col min="31" max="31" width="5.421875" style="20" customWidth="1"/>
    <col min="32" max="16384" width="9.140625" style="20" customWidth="1"/>
  </cols>
  <sheetData>
    <row r="1" spans="1:31" ht="18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</row>
    <row r="2" spans="1:31" ht="18">
      <c r="A2" s="168" t="s">
        <v>136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1:31" ht="18">
      <c r="A3" s="169" t="s">
        <v>135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s="83" customFormat="1" ht="20.25" customHeight="1">
      <c r="A4" s="82"/>
      <c r="AC4" s="84"/>
      <c r="AD4" s="84"/>
      <c r="AE4" s="84"/>
    </row>
    <row r="5" spans="1:31" s="86" customFormat="1" ht="12.75" customHeight="1">
      <c r="A5" s="174"/>
      <c r="B5" s="174"/>
      <c r="C5" s="170" t="s">
        <v>16</v>
      </c>
      <c r="D5" s="175" t="s">
        <v>39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0" t="s">
        <v>40</v>
      </c>
      <c r="Q5" s="170" t="s">
        <v>41</v>
      </c>
      <c r="R5" s="170" t="s">
        <v>42</v>
      </c>
      <c r="S5" s="170" t="s">
        <v>43</v>
      </c>
      <c r="T5" s="250" t="s">
        <v>44</v>
      </c>
      <c r="U5" s="250"/>
      <c r="V5" s="170" t="s">
        <v>45</v>
      </c>
      <c r="W5" s="170" t="s">
        <v>46</v>
      </c>
      <c r="X5" s="246" t="s">
        <v>33</v>
      </c>
      <c r="Y5" s="170" t="s">
        <v>21</v>
      </c>
      <c r="Z5" s="170" t="s">
        <v>22</v>
      </c>
      <c r="AA5" s="85"/>
      <c r="AB5" s="170" t="s">
        <v>47</v>
      </c>
      <c r="AC5" s="246" t="s">
        <v>48</v>
      </c>
      <c r="AD5" s="248" t="s">
        <v>49</v>
      </c>
      <c r="AE5" s="246" t="s">
        <v>50</v>
      </c>
    </row>
    <row r="6" spans="1:31" s="86" customFormat="1" ht="145.5" customHeight="1">
      <c r="A6" s="174"/>
      <c r="B6" s="174"/>
      <c r="C6" s="170"/>
      <c r="D6" s="45" t="s">
        <v>11</v>
      </c>
      <c r="E6" s="44" t="s">
        <v>39</v>
      </c>
      <c r="F6" s="46" t="s">
        <v>9</v>
      </c>
      <c r="G6" s="46" t="s">
        <v>0</v>
      </c>
      <c r="H6" s="46" t="s">
        <v>1</v>
      </c>
      <c r="I6" s="46" t="s">
        <v>23</v>
      </c>
      <c r="J6" s="46" t="s">
        <v>24</v>
      </c>
      <c r="K6" s="46" t="s">
        <v>25</v>
      </c>
      <c r="L6" s="46" t="s">
        <v>26</v>
      </c>
      <c r="M6" s="46" t="s">
        <v>98</v>
      </c>
      <c r="N6" s="87" t="s">
        <v>51</v>
      </c>
      <c r="O6" s="43" t="s">
        <v>52</v>
      </c>
      <c r="P6" s="170"/>
      <c r="Q6" s="170"/>
      <c r="R6" s="170"/>
      <c r="S6" s="170"/>
      <c r="T6" s="43" t="s">
        <v>53</v>
      </c>
      <c r="U6" s="43" t="s">
        <v>54</v>
      </c>
      <c r="V6" s="170"/>
      <c r="W6" s="170"/>
      <c r="X6" s="247"/>
      <c r="Y6" s="170"/>
      <c r="Z6" s="170"/>
      <c r="AA6" s="85"/>
      <c r="AB6" s="170"/>
      <c r="AC6" s="247"/>
      <c r="AD6" s="249"/>
      <c r="AE6" s="247"/>
    </row>
    <row r="7" spans="1:31" s="86" customFormat="1" ht="12.75">
      <c r="A7" s="175">
        <v>1</v>
      </c>
      <c r="B7" s="175"/>
      <c r="C7" s="32">
        <v>2</v>
      </c>
      <c r="D7" s="32">
        <v>3</v>
      </c>
      <c r="E7" s="88">
        <v>4</v>
      </c>
      <c r="F7" s="32">
        <v>5</v>
      </c>
      <c r="G7" s="32">
        <v>6</v>
      </c>
      <c r="H7" s="88">
        <v>7</v>
      </c>
      <c r="I7" s="32">
        <v>8</v>
      </c>
      <c r="J7" s="32">
        <v>9</v>
      </c>
      <c r="K7" s="88">
        <v>10</v>
      </c>
      <c r="L7" s="32">
        <v>11</v>
      </c>
      <c r="M7" s="32">
        <v>12</v>
      </c>
      <c r="N7" s="32">
        <v>13</v>
      </c>
      <c r="O7" s="32">
        <v>14</v>
      </c>
      <c r="P7" s="32">
        <v>15</v>
      </c>
      <c r="Q7" s="32">
        <v>16</v>
      </c>
      <c r="R7" s="32">
        <v>17</v>
      </c>
      <c r="S7" s="32">
        <v>18</v>
      </c>
      <c r="T7" s="32">
        <v>19</v>
      </c>
      <c r="U7" s="32">
        <v>20</v>
      </c>
      <c r="V7" s="32">
        <v>21</v>
      </c>
      <c r="W7" s="32">
        <v>22</v>
      </c>
      <c r="X7" s="32">
        <v>23</v>
      </c>
      <c r="Y7" s="32">
        <v>24</v>
      </c>
      <c r="Z7" s="32">
        <v>25</v>
      </c>
      <c r="AA7" s="32">
        <v>26</v>
      </c>
      <c r="AB7" s="32">
        <v>27</v>
      </c>
      <c r="AC7" s="32">
        <v>28</v>
      </c>
      <c r="AD7" s="32">
        <v>29</v>
      </c>
      <c r="AE7" s="32">
        <v>30</v>
      </c>
    </row>
    <row r="8" spans="1:31" s="86" customFormat="1" ht="24.75" customHeight="1">
      <c r="A8" s="44" t="s">
        <v>55</v>
      </c>
      <c r="B8" s="51"/>
      <c r="C8" s="174" t="s">
        <v>99</v>
      </c>
      <c r="D8" s="174"/>
      <c r="E8" s="174" t="s">
        <v>139</v>
      </c>
      <c r="F8" s="174"/>
      <c r="G8" s="251">
        <v>25</v>
      </c>
      <c r="H8" s="176">
        <f>G8/48</f>
        <v>0.5208333333333334</v>
      </c>
      <c r="I8" s="252">
        <f>(G8*0.075)+((G8+(G8*0.075))*0.075)</f>
        <v>3.890625</v>
      </c>
      <c r="J8" s="176">
        <f>I8/48</f>
        <v>0.0810546875</v>
      </c>
      <c r="K8" s="252">
        <f>G8+I8</f>
        <v>28.890625</v>
      </c>
      <c r="L8" s="176">
        <f>H8+J8</f>
        <v>0.6018880208333334</v>
      </c>
      <c r="M8" s="176"/>
      <c r="N8" s="174"/>
      <c r="O8" s="174" t="s">
        <v>56</v>
      </c>
      <c r="P8" s="245" t="s">
        <v>100</v>
      </c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</row>
    <row r="9" spans="1:31" s="86" customFormat="1" ht="21" customHeight="1">
      <c r="A9" s="44" t="s">
        <v>13</v>
      </c>
      <c r="B9" s="51"/>
      <c r="C9" s="174"/>
      <c r="D9" s="174"/>
      <c r="E9" s="174"/>
      <c r="F9" s="174"/>
      <c r="G9" s="251"/>
      <c r="H9" s="176"/>
      <c r="I9" s="252"/>
      <c r="J9" s="176"/>
      <c r="K9" s="252"/>
      <c r="L9" s="176"/>
      <c r="M9" s="176"/>
      <c r="N9" s="174"/>
      <c r="O9" s="174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</row>
    <row r="10" spans="1:31" s="86" customFormat="1" ht="12" customHeight="1">
      <c r="A10" s="44" t="s">
        <v>14</v>
      </c>
      <c r="B10" s="51"/>
      <c r="C10" s="174"/>
      <c r="D10" s="174"/>
      <c r="E10" s="174"/>
      <c r="F10" s="174"/>
      <c r="G10" s="251"/>
      <c r="H10" s="176"/>
      <c r="I10" s="252"/>
      <c r="J10" s="176"/>
      <c r="K10" s="252"/>
      <c r="L10" s="176"/>
      <c r="M10" s="176"/>
      <c r="N10" s="174"/>
      <c r="O10" s="174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</row>
    <row r="11" spans="1:26" s="86" customFormat="1" ht="15">
      <c r="A11" s="89" t="s">
        <v>34</v>
      </c>
      <c r="B11" s="89"/>
      <c r="C11" s="89"/>
      <c r="D11" s="89"/>
      <c r="E11" s="89"/>
      <c r="F11" s="89"/>
      <c r="G11" s="89"/>
      <c r="H11" s="89"/>
      <c r="I11" s="89" t="s">
        <v>35</v>
      </c>
      <c r="J11" s="89"/>
      <c r="K11" s="89"/>
      <c r="L11" s="89"/>
      <c r="M11" s="89"/>
      <c r="N11" s="89"/>
      <c r="O11" s="89" t="s">
        <v>36</v>
      </c>
      <c r="P11" s="89"/>
      <c r="Q11" s="89"/>
      <c r="R11" s="89" t="s">
        <v>37</v>
      </c>
      <c r="S11" s="89"/>
      <c r="T11" s="89"/>
      <c r="U11" s="90"/>
      <c r="V11" s="91"/>
      <c r="W11" s="91"/>
      <c r="X11" s="91"/>
      <c r="Z11" s="91"/>
    </row>
    <row r="12" spans="1:24" s="86" customFormat="1" ht="15">
      <c r="A12" s="89" t="s">
        <v>38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/>
      <c r="V12" s="91"/>
      <c r="W12" s="91"/>
      <c r="X12" s="91"/>
    </row>
    <row r="13" spans="1:21" s="86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86" customFormat="1" ht="1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</sheetData>
  <mergeCells count="35">
    <mergeCell ref="E8:E10"/>
    <mergeCell ref="F8:F10"/>
    <mergeCell ref="C8:C10"/>
    <mergeCell ref="D8:D10"/>
    <mergeCell ref="M8:M10"/>
    <mergeCell ref="N8:N10"/>
    <mergeCell ref="G8:G10"/>
    <mergeCell ref="H8:H10"/>
    <mergeCell ref="I8:I10"/>
    <mergeCell ref="J8:J10"/>
    <mergeCell ref="K8:K10"/>
    <mergeCell ref="L8:L10"/>
    <mergeCell ref="A1:AE1"/>
    <mergeCell ref="A7:B7"/>
    <mergeCell ref="T5:U5"/>
    <mergeCell ref="V5:V6"/>
    <mergeCell ref="W5:W6"/>
    <mergeCell ref="Q5:Q6"/>
    <mergeCell ref="R5:R6"/>
    <mergeCell ref="A5:B6"/>
    <mergeCell ref="Z5:Z6"/>
    <mergeCell ref="AC5:AC6"/>
    <mergeCell ref="S5:S6"/>
    <mergeCell ref="A2:AE2"/>
    <mergeCell ref="A3:AE3"/>
    <mergeCell ref="C5:C6"/>
    <mergeCell ref="D5:O5"/>
    <mergeCell ref="P5:P6"/>
    <mergeCell ref="O8:O10"/>
    <mergeCell ref="P8:AE10"/>
    <mergeCell ref="Y5:Y6"/>
    <mergeCell ref="X5:X6"/>
    <mergeCell ref="AE5:AE6"/>
    <mergeCell ref="AD5:AD6"/>
    <mergeCell ref="AB5:AB6"/>
  </mergeCells>
  <printOptions horizontalCentered="1"/>
  <pageMargins left="0.5" right="0" top="0.75" bottom="0.5" header="0.5" footer="0.25"/>
  <pageSetup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7"/>
  <sheetViews>
    <sheetView view="pageBreakPreview" zoomScale="75" zoomScaleNormal="75" zoomScaleSheetLayoutView="75" workbookViewId="0" topLeftCell="E19">
      <selection activeCell="Z70" sqref="Z70:Z73"/>
    </sheetView>
  </sheetViews>
  <sheetFormatPr defaultColWidth="9.140625" defaultRowHeight="12.75"/>
  <cols>
    <col min="1" max="1" width="4.7109375" style="20" customWidth="1"/>
    <col min="2" max="2" width="8.421875" style="20" customWidth="1"/>
    <col min="3" max="3" width="20.8515625" style="20" customWidth="1"/>
    <col min="4" max="4" width="6.28125" style="20" customWidth="1"/>
    <col min="5" max="5" width="8.421875" style="20" customWidth="1"/>
    <col min="6" max="6" width="8.00390625" style="20" customWidth="1"/>
    <col min="7" max="7" width="8.7109375" style="20" customWidth="1"/>
    <col min="8" max="8" width="6.8515625" style="20" customWidth="1"/>
    <col min="9" max="9" width="9.140625" style="20" customWidth="1"/>
    <col min="10" max="10" width="8.00390625" style="20" customWidth="1"/>
    <col min="11" max="11" width="8.00390625" style="20" hidden="1" customWidth="1"/>
    <col min="12" max="12" width="8.00390625" style="20" customWidth="1"/>
    <col min="13" max="13" width="10.00390625" style="20" customWidth="1"/>
    <col min="14" max="14" width="14.28125" style="20" customWidth="1"/>
    <col min="15" max="15" width="11.140625" style="20" customWidth="1"/>
    <col min="16" max="16" width="10.8515625" style="20" customWidth="1"/>
    <col min="17" max="18" width="11.57421875" style="20" customWidth="1"/>
    <col min="19" max="19" width="12.421875" style="20" customWidth="1"/>
    <col min="20" max="20" width="13.57421875" style="20" customWidth="1"/>
    <col min="21" max="21" width="12.7109375" style="20" customWidth="1"/>
    <col min="22" max="22" width="10.28125" style="20" customWidth="1"/>
    <col min="23" max="23" width="11.421875" style="20" customWidth="1"/>
    <col min="24" max="24" width="11.00390625" style="20" customWidth="1"/>
    <col min="25" max="25" width="0.2890625" style="20" hidden="1" customWidth="1"/>
    <col min="26" max="26" width="10.7109375" style="20" customWidth="1"/>
    <col min="27" max="27" width="9.00390625" style="20" customWidth="1"/>
    <col min="28" max="28" width="10.7109375" style="20" customWidth="1"/>
    <col min="29" max="29" width="4.8515625" style="20" customWidth="1"/>
    <col min="30" max="16384" width="9.140625" style="20" customWidth="1"/>
  </cols>
  <sheetData>
    <row r="1" spans="1:29" ht="18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ht="18">
      <c r="A2" s="168" t="s">
        <v>136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</row>
    <row r="3" spans="1:29" ht="18">
      <c r="A3" s="156" t="s">
        <v>138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</row>
    <row r="4" spans="1:29" s="133" customFormat="1" ht="21.75" customHeight="1">
      <c r="A4" s="140"/>
      <c r="B4" s="136" t="s">
        <v>16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36" t="s">
        <v>40</v>
      </c>
      <c r="O4" s="136" t="s">
        <v>41</v>
      </c>
      <c r="P4" s="136" t="s">
        <v>42</v>
      </c>
      <c r="Q4" s="136" t="s">
        <v>43</v>
      </c>
      <c r="R4" s="197" t="s">
        <v>44</v>
      </c>
      <c r="S4" s="197"/>
      <c r="T4" s="136" t="s">
        <v>45</v>
      </c>
      <c r="U4" s="136" t="s">
        <v>46</v>
      </c>
      <c r="V4" s="136" t="s">
        <v>33</v>
      </c>
      <c r="W4" s="136" t="s">
        <v>21</v>
      </c>
      <c r="X4" s="136" t="s">
        <v>22</v>
      </c>
      <c r="Y4" s="104"/>
      <c r="Z4" s="136" t="s">
        <v>47</v>
      </c>
      <c r="AA4" s="136" t="s">
        <v>48</v>
      </c>
      <c r="AB4" s="136" t="s">
        <v>49</v>
      </c>
      <c r="AC4" s="136" t="s">
        <v>50</v>
      </c>
    </row>
    <row r="5" spans="1:29" s="133" customFormat="1" ht="129" customHeight="1">
      <c r="A5" s="140"/>
      <c r="B5" s="136"/>
      <c r="C5" s="1" t="s">
        <v>39</v>
      </c>
      <c r="D5" s="23" t="s">
        <v>9</v>
      </c>
      <c r="E5" s="23" t="s">
        <v>0</v>
      </c>
      <c r="F5" s="23" t="s">
        <v>1</v>
      </c>
      <c r="G5" s="23" t="s">
        <v>23</v>
      </c>
      <c r="H5" s="23" t="s">
        <v>24</v>
      </c>
      <c r="I5" s="23" t="s">
        <v>25</v>
      </c>
      <c r="J5" s="23" t="s">
        <v>26</v>
      </c>
      <c r="K5" s="23"/>
      <c r="L5" s="23" t="s">
        <v>51</v>
      </c>
      <c r="M5" s="23" t="s">
        <v>52</v>
      </c>
      <c r="N5" s="136"/>
      <c r="O5" s="136"/>
      <c r="P5" s="136"/>
      <c r="Q5" s="136"/>
      <c r="R5" s="19" t="s">
        <v>53</v>
      </c>
      <c r="S5" s="19" t="s">
        <v>54</v>
      </c>
      <c r="T5" s="136"/>
      <c r="U5" s="136"/>
      <c r="V5" s="136"/>
      <c r="W5" s="136"/>
      <c r="X5" s="136"/>
      <c r="Y5" s="104"/>
      <c r="Z5" s="136"/>
      <c r="AA5" s="136"/>
      <c r="AB5" s="136"/>
      <c r="AC5" s="136"/>
    </row>
    <row r="6" spans="1:29" s="133" customFormat="1" ht="12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/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  <c r="Y6" s="56">
        <v>25</v>
      </c>
      <c r="Z6" s="56">
        <v>24</v>
      </c>
      <c r="AA6" s="56">
        <v>25</v>
      </c>
      <c r="AB6" s="56">
        <v>25</v>
      </c>
      <c r="AC6" s="56">
        <v>27</v>
      </c>
    </row>
    <row r="7" spans="1:29" ht="19.5" customHeight="1">
      <c r="A7" s="140" t="s">
        <v>12</v>
      </c>
      <c r="B7" s="140" t="s">
        <v>121</v>
      </c>
      <c r="C7" s="141" t="s">
        <v>188</v>
      </c>
      <c r="D7" s="141"/>
      <c r="E7" s="184">
        <v>15</v>
      </c>
      <c r="F7" s="143">
        <f>E7/42</f>
        <v>0.35714285714285715</v>
      </c>
      <c r="G7" s="143">
        <f>(E7*0.05)+((E7+(E7*0.05))*0.075)</f>
        <v>1.93125</v>
      </c>
      <c r="H7" s="143">
        <f>G7/42</f>
        <v>0.04598214285714285</v>
      </c>
      <c r="I7" s="135">
        <f>G7+E7</f>
        <v>16.93125</v>
      </c>
      <c r="J7" s="143">
        <f>I7/42</f>
        <v>0.40312499999999996</v>
      </c>
      <c r="K7" s="100"/>
      <c r="L7" s="141">
        <v>18</v>
      </c>
      <c r="M7" s="141" t="s">
        <v>56</v>
      </c>
      <c r="N7" s="254">
        <v>37777</v>
      </c>
      <c r="O7" s="270">
        <f>N7+40</f>
        <v>37817</v>
      </c>
      <c r="P7" s="270">
        <f>O7</f>
        <v>37817</v>
      </c>
      <c r="Q7" s="270">
        <f>P7+10</f>
        <v>37827</v>
      </c>
      <c r="R7" s="270">
        <f>Q7+5</f>
        <v>37832</v>
      </c>
      <c r="S7" s="270">
        <f>R7+45</f>
        <v>37877</v>
      </c>
      <c r="T7" s="260" t="s">
        <v>122</v>
      </c>
      <c r="U7" s="260" t="s">
        <v>123</v>
      </c>
      <c r="V7" s="254"/>
      <c r="W7" s="254"/>
      <c r="X7" s="254"/>
      <c r="Y7" s="26"/>
      <c r="Z7" s="258"/>
      <c r="AA7" s="258"/>
      <c r="AB7" s="258"/>
      <c r="AC7" s="258"/>
    </row>
    <row r="8" spans="1:29" ht="17.25" customHeight="1">
      <c r="A8" s="140"/>
      <c r="B8" s="140"/>
      <c r="C8" s="212"/>
      <c r="D8" s="212"/>
      <c r="E8" s="272"/>
      <c r="F8" s="244"/>
      <c r="G8" s="244"/>
      <c r="H8" s="244"/>
      <c r="I8" s="226"/>
      <c r="J8" s="244"/>
      <c r="K8" s="100"/>
      <c r="L8" s="212"/>
      <c r="M8" s="212"/>
      <c r="N8" s="254"/>
      <c r="O8" s="270"/>
      <c r="P8" s="270"/>
      <c r="Q8" s="270"/>
      <c r="R8" s="270"/>
      <c r="S8" s="270"/>
      <c r="T8" s="260"/>
      <c r="U8" s="260"/>
      <c r="V8" s="254"/>
      <c r="W8" s="254"/>
      <c r="X8" s="254"/>
      <c r="Y8" s="26"/>
      <c r="Z8" s="258"/>
      <c r="AA8" s="258"/>
      <c r="AB8" s="258"/>
      <c r="AC8" s="258"/>
    </row>
    <row r="9" spans="1:29" ht="17.25" customHeight="1">
      <c r="A9" s="140"/>
      <c r="B9" s="140"/>
      <c r="C9" s="212"/>
      <c r="D9" s="212"/>
      <c r="E9" s="272"/>
      <c r="F9" s="244"/>
      <c r="G9" s="244"/>
      <c r="H9" s="244"/>
      <c r="I9" s="226"/>
      <c r="J9" s="244"/>
      <c r="K9" s="256"/>
      <c r="L9" s="212"/>
      <c r="M9" s="212"/>
      <c r="N9" s="254"/>
      <c r="O9" s="270"/>
      <c r="P9" s="270"/>
      <c r="Q9" s="270"/>
      <c r="R9" s="270"/>
      <c r="S9" s="270"/>
      <c r="T9" s="260"/>
      <c r="U9" s="260"/>
      <c r="V9" s="254"/>
      <c r="W9" s="254"/>
      <c r="X9" s="254"/>
      <c r="Y9" s="26"/>
      <c r="Z9" s="258"/>
      <c r="AA9" s="258"/>
      <c r="AB9" s="258"/>
      <c r="AC9" s="258"/>
    </row>
    <row r="10" spans="1:29" ht="19.5" customHeight="1">
      <c r="A10" s="140" t="s">
        <v>59</v>
      </c>
      <c r="B10" s="140"/>
      <c r="C10" s="212"/>
      <c r="D10" s="212"/>
      <c r="E10" s="272"/>
      <c r="F10" s="244"/>
      <c r="G10" s="244"/>
      <c r="H10" s="244"/>
      <c r="I10" s="226"/>
      <c r="J10" s="244"/>
      <c r="K10" s="256"/>
      <c r="L10" s="212"/>
      <c r="M10" s="212"/>
      <c r="N10" s="254">
        <v>38261</v>
      </c>
      <c r="O10" s="254">
        <f>N10+50</f>
        <v>38311</v>
      </c>
      <c r="P10" s="254">
        <f>O10</f>
        <v>38311</v>
      </c>
      <c r="Q10" s="254">
        <f>P10+15</f>
        <v>38326</v>
      </c>
      <c r="R10" s="254">
        <f>Q12+5</f>
        <v>38331</v>
      </c>
      <c r="S10" s="254">
        <f>R10+45</f>
        <v>38376</v>
      </c>
      <c r="T10" s="10">
        <f>S10+20</f>
        <v>38396</v>
      </c>
      <c r="U10" s="10">
        <f aca="true" t="shared" si="0" ref="U10:U21">T10+10</f>
        <v>38406</v>
      </c>
      <c r="V10" s="254">
        <f>U12+15</f>
        <v>38471</v>
      </c>
      <c r="W10" s="254">
        <f>V10+7</f>
        <v>38478</v>
      </c>
      <c r="X10" s="254">
        <f>W10+30</f>
        <v>38508</v>
      </c>
      <c r="Y10" s="26"/>
      <c r="Z10" s="254">
        <f>X10+(3*365)</f>
        <v>39603</v>
      </c>
      <c r="AA10" s="258"/>
      <c r="AB10" s="258"/>
      <c r="AC10" s="258"/>
    </row>
    <row r="11" spans="1:29" ht="19.5" customHeight="1">
      <c r="A11" s="140"/>
      <c r="B11" s="140"/>
      <c r="C11" s="212"/>
      <c r="D11" s="212"/>
      <c r="E11" s="272"/>
      <c r="F11" s="244"/>
      <c r="G11" s="244"/>
      <c r="H11" s="244"/>
      <c r="I11" s="226"/>
      <c r="J11" s="244"/>
      <c r="K11" s="256"/>
      <c r="L11" s="212"/>
      <c r="M11" s="212"/>
      <c r="N11" s="254"/>
      <c r="O11" s="254"/>
      <c r="P11" s="254"/>
      <c r="Q11" s="254"/>
      <c r="R11" s="254"/>
      <c r="S11" s="254"/>
      <c r="T11" s="10">
        <f>U10+15</f>
        <v>38421</v>
      </c>
      <c r="U11" s="10">
        <f t="shared" si="0"/>
        <v>38431</v>
      </c>
      <c r="V11" s="254"/>
      <c r="W11" s="254"/>
      <c r="X11" s="254"/>
      <c r="Y11" s="26"/>
      <c r="Z11" s="254"/>
      <c r="AA11" s="258"/>
      <c r="AB11" s="258"/>
      <c r="AC11" s="258"/>
    </row>
    <row r="12" spans="1:29" ht="19.5" customHeight="1">
      <c r="A12" s="140"/>
      <c r="B12" s="140"/>
      <c r="C12" s="212"/>
      <c r="D12" s="212"/>
      <c r="E12" s="272"/>
      <c r="F12" s="244"/>
      <c r="G12" s="244"/>
      <c r="H12" s="244"/>
      <c r="I12" s="226"/>
      <c r="J12" s="244"/>
      <c r="K12" s="256"/>
      <c r="L12" s="212"/>
      <c r="M12" s="212"/>
      <c r="N12" s="254"/>
      <c r="O12" s="254"/>
      <c r="P12" s="254"/>
      <c r="Q12" s="254">
        <f>P10+15</f>
        <v>38326</v>
      </c>
      <c r="R12" s="254"/>
      <c r="S12" s="254"/>
      <c r="T12" s="10">
        <f>U11+15</f>
        <v>38446</v>
      </c>
      <c r="U12" s="10">
        <f t="shared" si="0"/>
        <v>38456</v>
      </c>
      <c r="V12" s="254"/>
      <c r="W12" s="254"/>
      <c r="X12" s="254"/>
      <c r="Y12" s="26"/>
      <c r="Z12" s="254"/>
      <c r="AA12" s="258"/>
      <c r="AB12" s="258"/>
      <c r="AC12" s="258"/>
    </row>
    <row r="13" spans="1:29" ht="19.5" customHeight="1">
      <c r="A13" s="140"/>
      <c r="B13" s="140"/>
      <c r="C13" s="212"/>
      <c r="D13" s="212"/>
      <c r="E13" s="272"/>
      <c r="F13" s="244"/>
      <c r="G13" s="244"/>
      <c r="H13" s="244"/>
      <c r="I13" s="226"/>
      <c r="J13" s="244"/>
      <c r="K13" s="256"/>
      <c r="L13" s="212"/>
      <c r="M13" s="212"/>
      <c r="N13" s="254"/>
      <c r="O13" s="254"/>
      <c r="P13" s="254"/>
      <c r="Q13" s="254"/>
      <c r="R13" s="254"/>
      <c r="S13" s="254"/>
      <c r="T13" s="10">
        <f>V10+7</f>
        <v>38478</v>
      </c>
      <c r="U13" s="10">
        <f t="shared" si="0"/>
        <v>38488</v>
      </c>
      <c r="V13" s="254"/>
      <c r="W13" s="254"/>
      <c r="X13" s="254"/>
      <c r="Y13" s="26"/>
      <c r="Z13" s="254"/>
      <c r="AA13" s="258"/>
      <c r="AB13" s="258"/>
      <c r="AC13" s="258"/>
    </row>
    <row r="14" spans="1:29" ht="19.5" customHeight="1">
      <c r="A14" s="140" t="s">
        <v>60</v>
      </c>
      <c r="B14" s="140"/>
      <c r="C14" s="212"/>
      <c r="D14" s="212"/>
      <c r="E14" s="272"/>
      <c r="F14" s="244"/>
      <c r="G14" s="244"/>
      <c r="H14" s="244"/>
      <c r="I14" s="226"/>
      <c r="J14" s="244"/>
      <c r="K14" s="256"/>
      <c r="L14" s="212"/>
      <c r="M14" s="212"/>
      <c r="N14" s="254">
        <v>38474</v>
      </c>
      <c r="O14" s="254">
        <f>N14+35</f>
        <v>38509</v>
      </c>
      <c r="P14" s="254">
        <f>O14</f>
        <v>38509</v>
      </c>
      <c r="Q14" s="254">
        <f>P14+10</f>
        <v>38519</v>
      </c>
      <c r="R14" s="254">
        <f>Q14+5</f>
        <v>38524</v>
      </c>
      <c r="S14" s="254">
        <f>R14+45</f>
        <v>38569</v>
      </c>
      <c r="T14" s="10">
        <f>S14+20</f>
        <v>38589</v>
      </c>
      <c r="U14" s="10">
        <f t="shared" si="0"/>
        <v>38599</v>
      </c>
      <c r="V14" s="254">
        <f>U16+15</f>
        <v>38664</v>
      </c>
      <c r="W14" s="254">
        <f>V14+7</f>
        <v>38671</v>
      </c>
      <c r="X14" s="254">
        <f>W14+30</f>
        <v>38701</v>
      </c>
      <c r="Y14" s="26"/>
      <c r="Z14" s="254">
        <f>X14+(3*365)</f>
        <v>39796</v>
      </c>
      <c r="AA14" s="258"/>
      <c r="AB14" s="258"/>
      <c r="AC14" s="258"/>
    </row>
    <row r="15" spans="1:29" ht="19.5" customHeight="1">
      <c r="A15" s="140"/>
      <c r="B15" s="140"/>
      <c r="C15" s="212"/>
      <c r="D15" s="212"/>
      <c r="E15" s="272"/>
      <c r="F15" s="244"/>
      <c r="G15" s="244"/>
      <c r="H15" s="244"/>
      <c r="I15" s="226"/>
      <c r="J15" s="244"/>
      <c r="K15" s="256"/>
      <c r="L15" s="212"/>
      <c r="M15" s="212"/>
      <c r="N15" s="254"/>
      <c r="O15" s="254"/>
      <c r="P15" s="254"/>
      <c r="Q15" s="254"/>
      <c r="R15" s="254"/>
      <c r="S15" s="254"/>
      <c r="T15" s="10">
        <f>U14+15</f>
        <v>38614</v>
      </c>
      <c r="U15" s="10">
        <f t="shared" si="0"/>
        <v>38624</v>
      </c>
      <c r="V15" s="254"/>
      <c r="W15" s="254"/>
      <c r="X15" s="254"/>
      <c r="Y15" s="26"/>
      <c r="Z15" s="254"/>
      <c r="AA15" s="258"/>
      <c r="AB15" s="258"/>
      <c r="AC15" s="258"/>
    </row>
    <row r="16" spans="1:29" ht="19.5" customHeight="1">
      <c r="A16" s="140"/>
      <c r="B16" s="140"/>
      <c r="C16" s="212"/>
      <c r="D16" s="212"/>
      <c r="E16" s="272"/>
      <c r="F16" s="244"/>
      <c r="G16" s="244"/>
      <c r="H16" s="244"/>
      <c r="I16" s="226"/>
      <c r="J16" s="244"/>
      <c r="K16" s="256"/>
      <c r="L16" s="212"/>
      <c r="M16" s="212"/>
      <c r="N16" s="254"/>
      <c r="O16" s="254"/>
      <c r="P16" s="254"/>
      <c r="Q16" s="254"/>
      <c r="R16" s="254"/>
      <c r="S16" s="254"/>
      <c r="T16" s="10">
        <f>U15+15</f>
        <v>38639</v>
      </c>
      <c r="U16" s="10">
        <f t="shared" si="0"/>
        <v>38649</v>
      </c>
      <c r="V16" s="254"/>
      <c r="W16" s="254"/>
      <c r="X16" s="254"/>
      <c r="Y16" s="26"/>
      <c r="Z16" s="254"/>
      <c r="AA16" s="258"/>
      <c r="AB16" s="258"/>
      <c r="AC16" s="258"/>
    </row>
    <row r="17" spans="1:29" ht="19.5" customHeight="1">
      <c r="A17" s="140"/>
      <c r="B17" s="140"/>
      <c r="C17" s="212"/>
      <c r="D17" s="212"/>
      <c r="E17" s="272"/>
      <c r="F17" s="244"/>
      <c r="G17" s="244"/>
      <c r="H17" s="244"/>
      <c r="I17" s="226"/>
      <c r="J17" s="244"/>
      <c r="K17" s="256"/>
      <c r="L17" s="212"/>
      <c r="M17" s="212"/>
      <c r="N17" s="254"/>
      <c r="O17" s="254"/>
      <c r="P17" s="254"/>
      <c r="Q17" s="254"/>
      <c r="R17" s="254"/>
      <c r="S17" s="254"/>
      <c r="T17" s="10">
        <f>V14+7</f>
        <v>38671</v>
      </c>
      <c r="U17" s="10">
        <f t="shared" si="0"/>
        <v>38681</v>
      </c>
      <c r="V17" s="254"/>
      <c r="W17" s="254"/>
      <c r="X17" s="254"/>
      <c r="Y17" s="26"/>
      <c r="Z17" s="254"/>
      <c r="AA17" s="258"/>
      <c r="AB17" s="258"/>
      <c r="AC17" s="258"/>
    </row>
    <row r="18" spans="1:29" ht="19.5" customHeight="1">
      <c r="A18" s="140" t="s">
        <v>62</v>
      </c>
      <c r="B18" s="140"/>
      <c r="C18" s="212"/>
      <c r="D18" s="212"/>
      <c r="E18" s="272"/>
      <c r="F18" s="244"/>
      <c r="G18" s="244"/>
      <c r="H18" s="244"/>
      <c r="I18" s="226"/>
      <c r="J18" s="244"/>
      <c r="K18" s="100"/>
      <c r="L18" s="212"/>
      <c r="M18" s="212"/>
      <c r="N18" s="254">
        <v>38640</v>
      </c>
      <c r="O18" s="254">
        <f>N18+35</f>
        <v>38675</v>
      </c>
      <c r="P18" s="254">
        <f>O18</f>
        <v>38675</v>
      </c>
      <c r="Q18" s="254">
        <f>P18+10</f>
        <v>38685</v>
      </c>
      <c r="R18" s="254">
        <f>Q18+5</f>
        <v>38690</v>
      </c>
      <c r="S18" s="254">
        <f>R18+60</f>
        <v>38750</v>
      </c>
      <c r="T18" s="10">
        <f>S18+20</f>
        <v>38770</v>
      </c>
      <c r="U18" s="10">
        <f t="shared" si="0"/>
        <v>38780</v>
      </c>
      <c r="V18" s="254">
        <f>U20+15</f>
        <v>38845</v>
      </c>
      <c r="W18" s="254">
        <f>V18+7</f>
        <v>38852</v>
      </c>
      <c r="X18" s="254">
        <f>W18+30</f>
        <v>38882</v>
      </c>
      <c r="Y18" s="26"/>
      <c r="Z18" s="254">
        <f>X18+(3*365)</f>
        <v>39977</v>
      </c>
      <c r="AA18" s="258"/>
      <c r="AB18" s="258"/>
      <c r="AC18" s="258"/>
    </row>
    <row r="19" spans="1:29" ht="19.5" customHeight="1">
      <c r="A19" s="140"/>
      <c r="B19" s="140"/>
      <c r="C19" s="212"/>
      <c r="D19" s="212"/>
      <c r="E19" s="272"/>
      <c r="F19" s="244"/>
      <c r="G19" s="244"/>
      <c r="H19" s="244"/>
      <c r="I19" s="226"/>
      <c r="J19" s="244"/>
      <c r="K19" s="100"/>
      <c r="L19" s="212"/>
      <c r="M19" s="212"/>
      <c r="N19" s="254"/>
      <c r="O19" s="254"/>
      <c r="P19" s="254"/>
      <c r="Q19" s="254"/>
      <c r="R19" s="254"/>
      <c r="S19" s="254"/>
      <c r="T19" s="10">
        <f>U18+15</f>
        <v>38795</v>
      </c>
      <c r="U19" s="10">
        <f t="shared" si="0"/>
        <v>38805</v>
      </c>
      <c r="V19" s="254"/>
      <c r="W19" s="254"/>
      <c r="X19" s="254"/>
      <c r="Y19" s="26"/>
      <c r="Z19" s="254"/>
      <c r="AA19" s="258"/>
      <c r="AB19" s="258"/>
      <c r="AC19" s="258"/>
    </row>
    <row r="20" spans="1:29" ht="19.5" customHeight="1">
      <c r="A20" s="140"/>
      <c r="B20" s="140"/>
      <c r="C20" s="212"/>
      <c r="D20" s="212"/>
      <c r="E20" s="272"/>
      <c r="F20" s="244"/>
      <c r="G20" s="244"/>
      <c r="H20" s="244"/>
      <c r="I20" s="226"/>
      <c r="J20" s="244"/>
      <c r="K20" s="100"/>
      <c r="L20" s="212"/>
      <c r="M20" s="212"/>
      <c r="N20" s="254"/>
      <c r="O20" s="254"/>
      <c r="P20" s="254"/>
      <c r="Q20" s="254"/>
      <c r="R20" s="254"/>
      <c r="S20" s="254"/>
      <c r="T20" s="10">
        <f>U19+15</f>
        <v>38820</v>
      </c>
      <c r="U20" s="10">
        <f t="shared" si="0"/>
        <v>38830</v>
      </c>
      <c r="V20" s="254"/>
      <c r="W20" s="254"/>
      <c r="X20" s="254"/>
      <c r="Y20" s="26"/>
      <c r="Z20" s="254"/>
      <c r="AA20" s="258"/>
      <c r="AB20" s="258"/>
      <c r="AC20" s="258"/>
    </row>
    <row r="21" spans="1:29" ht="19.5" customHeight="1">
      <c r="A21" s="140"/>
      <c r="B21" s="140"/>
      <c r="C21" s="212"/>
      <c r="D21" s="212"/>
      <c r="E21" s="272"/>
      <c r="F21" s="244"/>
      <c r="G21" s="244"/>
      <c r="H21" s="244"/>
      <c r="I21" s="226"/>
      <c r="J21" s="244"/>
      <c r="K21" s="100"/>
      <c r="L21" s="212"/>
      <c r="M21" s="212"/>
      <c r="N21" s="254"/>
      <c r="O21" s="254"/>
      <c r="P21" s="254"/>
      <c r="Q21" s="254"/>
      <c r="R21" s="254"/>
      <c r="S21" s="254"/>
      <c r="T21" s="10">
        <f>V18+7</f>
        <v>38852</v>
      </c>
      <c r="U21" s="10">
        <f t="shared" si="0"/>
        <v>38862</v>
      </c>
      <c r="V21" s="254"/>
      <c r="W21" s="254"/>
      <c r="X21" s="254"/>
      <c r="Y21" s="26"/>
      <c r="Z21" s="254"/>
      <c r="AA21" s="258"/>
      <c r="AB21" s="258"/>
      <c r="AC21" s="258"/>
    </row>
    <row r="22" spans="1:29" ht="19.5" customHeight="1">
      <c r="A22" s="140" t="s">
        <v>68</v>
      </c>
      <c r="B22" s="140"/>
      <c r="C22" s="212"/>
      <c r="D22" s="212"/>
      <c r="E22" s="272"/>
      <c r="F22" s="244"/>
      <c r="G22" s="244"/>
      <c r="H22" s="244"/>
      <c r="I22" s="226"/>
      <c r="J22" s="244"/>
      <c r="K22" s="100"/>
      <c r="L22" s="212"/>
      <c r="M22" s="212"/>
      <c r="N22" s="254">
        <v>39005</v>
      </c>
      <c r="O22" s="254">
        <f>N22+35</f>
        <v>39040</v>
      </c>
      <c r="P22" s="254">
        <f>O22</f>
        <v>39040</v>
      </c>
      <c r="Q22" s="254">
        <f>P22+10</f>
        <v>39050</v>
      </c>
      <c r="R22" s="254">
        <f>Q22</f>
        <v>39050</v>
      </c>
      <c r="S22" s="254">
        <f>R22+45</f>
        <v>39095</v>
      </c>
      <c r="T22" s="10">
        <f>S22+20</f>
        <v>39115</v>
      </c>
      <c r="U22" s="10">
        <f>T22+7</f>
        <v>39122</v>
      </c>
      <c r="V22" s="254">
        <f>U24+15</f>
        <v>39181</v>
      </c>
      <c r="W22" s="254">
        <f>V22+7</f>
        <v>39188</v>
      </c>
      <c r="X22" s="254">
        <f>W22+15</f>
        <v>39203</v>
      </c>
      <c r="Y22" s="26"/>
      <c r="Z22" s="254">
        <f>X22+(2.5*365)</f>
        <v>40115.5</v>
      </c>
      <c r="AA22" s="258"/>
      <c r="AB22" s="258"/>
      <c r="AC22" s="258"/>
    </row>
    <row r="23" spans="1:29" ht="19.5" customHeight="1">
      <c r="A23" s="140"/>
      <c r="B23" s="140"/>
      <c r="C23" s="212"/>
      <c r="D23" s="212"/>
      <c r="E23" s="272"/>
      <c r="F23" s="244"/>
      <c r="G23" s="244"/>
      <c r="H23" s="244"/>
      <c r="I23" s="226"/>
      <c r="J23" s="244"/>
      <c r="K23" s="100"/>
      <c r="L23" s="212"/>
      <c r="M23" s="212"/>
      <c r="N23" s="254"/>
      <c r="O23" s="254"/>
      <c r="P23" s="254"/>
      <c r="Q23" s="254"/>
      <c r="R23" s="254"/>
      <c r="S23" s="254"/>
      <c r="T23" s="10">
        <f>U22+15+7</f>
        <v>39144</v>
      </c>
      <c r="U23" s="10" t="s">
        <v>124</v>
      </c>
      <c r="V23" s="254"/>
      <c r="W23" s="254"/>
      <c r="X23" s="254"/>
      <c r="Y23" s="26"/>
      <c r="Z23" s="254"/>
      <c r="AA23" s="258"/>
      <c r="AB23" s="258"/>
      <c r="AC23" s="258"/>
    </row>
    <row r="24" spans="1:29" ht="19.5" customHeight="1">
      <c r="A24" s="140"/>
      <c r="B24" s="140"/>
      <c r="C24" s="212"/>
      <c r="D24" s="212"/>
      <c r="E24" s="272"/>
      <c r="F24" s="244"/>
      <c r="G24" s="244"/>
      <c r="H24" s="244"/>
      <c r="I24" s="226"/>
      <c r="J24" s="244"/>
      <c r="K24" s="100"/>
      <c r="L24" s="212"/>
      <c r="M24" s="212"/>
      <c r="N24" s="254"/>
      <c r="O24" s="254"/>
      <c r="P24" s="254"/>
      <c r="Q24" s="254"/>
      <c r="R24" s="254"/>
      <c r="S24" s="254"/>
      <c r="T24" s="10">
        <f>T23+15</f>
        <v>39159</v>
      </c>
      <c r="U24" s="10">
        <f>T24+7</f>
        <v>39166</v>
      </c>
      <c r="V24" s="254"/>
      <c r="W24" s="254"/>
      <c r="X24" s="254"/>
      <c r="Y24" s="26"/>
      <c r="Z24" s="254"/>
      <c r="AA24" s="258"/>
      <c r="AB24" s="258"/>
      <c r="AC24" s="258"/>
    </row>
    <row r="25" spans="1:29" ht="19.5" customHeight="1">
      <c r="A25" s="140"/>
      <c r="B25" s="140"/>
      <c r="C25" s="212"/>
      <c r="D25" s="212"/>
      <c r="E25" s="272"/>
      <c r="F25" s="244"/>
      <c r="G25" s="244"/>
      <c r="H25" s="244"/>
      <c r="I25" s="226"/>
      <c r="J25" s="244"/>
      <c r="K25" s="100"/>
      <c r="L25" s="212"/>
      <c r="M25" s="212"/>
      <c r="N25" s="254"/>
      <c r="O25" s="254"/>
      <c r="P25" s="254"/>
      <c r="Q25" s="254"/>
      <c r="R25" s="254"/>
      <c r="S25" s="254"/>
      <c r="T25" s="10">
        <f>V22+7</f>
        <v>39188</v>
      </c>
      <c r="U25" s="10">
        <f>T25+10</f>
        <v>39198</v>
      </c>
      <c r="V25" s="254"/>
      <c r="W25" s="254"/>
      <c r="X25" s="254"/>
      <c r="Y25" s="26"/>
      <c r="Z25" s="254"/>
      <c r="AA25" s="258"/>
      <c r="AB25" s="258"/>
      <c r="AC25" s="258"/>
    </row>
    <row r="26" spans="1:29" ht="19.5" customHeight="1">
      <c r="A26" s="140" t="s">
        <v>69</v>
      </c>
      <c r="B26" s="140"/>
      <c r="C26" s="212"/>
      <c r="D26" s="212"/>
      <c r="E26" s="272"/>
      <c r="F26" s="244"/>
      <c r="G26" s="244"/>
      <c r="H26" s="244"/>
      <c r="I26" s="226"/>
      <c r="J26" s="244"/>
      <c r="K26" s="100"/>
      <c r="L26" s="212"/>
      <c r="M26" s="212"/>
      <c r="N26" s="254">
        <v>39159</v>
      </c>
      <c r="O26" s="254">
        <f>N26+35</f>
        <v>39194</v>
      </c>
      <c r="P26" s="254">
        <f>O26+10</f>
        <v>39204</v>
      </c>
      <c r="Q26" s="254">
        <f>P26+7</f>
        <v>39211</v>
      </c>
      <c r="R26" s="254">
        <f>Q26+3</f>
        <v>39214</v>
      </c>
      <c r="S26" s="254">
        <f>R26+45</f>
        <v>39259</v>
      </c>
      <c r="T26" s="10">
        <f>S26+20</f>
        <v>39279</v>
      </c>
      <c r="U26" s="10">
        <f>T26+7</f>
        <v>39286</v>
      </c>
      <c r="V26" s="254">
        <f>U28+10</f>
        <v>39340</v>
      </c>
      <c r="W26" s="254">
        <f>V26+7</f>
        <v>39347</v>
      </c>
      <c r="X26" s="254">
        <f>W26+7</f>
        <v>39354</v>
      </c>
      <c r="Y26" s="26"/>
      <c r="Z26" s="259">
        <f>X26+((18/12)*365)</f>
        <v>39901.5</v>
      </c>
      <c r="AA26" s="258"/>
      <c r="AB26" s="258"/>
      <c r="AC26" s="258"/>
    </row>
    <row r="27" spans="1:29" ht="19.5" customHeight="1">
      <c r="A27" s="140"/>
      <c r="B27" s="140"/>
      <c r="C27" s="212"/>
      <c r="D27" s="212"/>
      <c r="E27" s="272"/>
      <c r="F27" s="244"/>
      <c r="G27" s="244"/>
      <c r="H27" s="244"/>
      <c r="I27" s="226"/>
      <c r="J27" s="244"/>
      <c r="K27" s="100"/>
      <c r="L27" s="212"/>
      <c r="M27" s="212"/>
      <c r="N27" s="254"/>
      <c r="O27" s="254"/>
      <c r="P27" s="254"/>
      <c r="Q27" s="254"/>
      <c r="R27" s="254"/>
      <c r="S27" s="254"/>
      <c r="T27" s="10">
        <f>U26+15+7</f>
        <v>39308</v>
      </c>
      <c r="U27" s="10" t="s">
        <v>124</v>
      </c>
      <c r="V27" s="254"/>
      <c r="W27" s="254"/>
      <c r="X27" s="254"/>
      <c r="Y27" s="26"/>
      <c r="Z27" s="259"/>
      <c r="AA27" s="258"/>
      <c r="AB27" s="258"/>
      <c r="AC27" s="258"/>
    </row>
    <row r="28" spans="1:29" ht="19.5" customHeight="1">
      <c r="A28" s="140"/>
      <c r="B28" s="140"/>
      <c r="C28" s="212"/>
      <c r="D28" s="212"/>
      <c r="E28" s="272"/>
      <c r="F28" s="244"/>
      <c r="G28" s="244"/>
      <c r="H28" s="244"/>
      <c r="I28" s="226"/>
      <c r="J28" s="244"/>
      <c r="K28" s="100"/>
      <c r="L28" s="212"/>
      <c r="M28" s="212"/>
      <c r="N28" s="254"/>
      <c r="O28" s="254"/>
      <c r="P28" s="254"/>
      <c r="Q28" s="254"/>
      <c r="R28" s="254"/>
      <c r="S28" s="254"/>
      <c r="T28" s="10">
        <f>T27+15</f>
        <v>39323</v>
      </c>
      <c r="U28" s="10">
        <f>T28+7</f>
        <v>39330</v>
      </c>
      <c r="V28" s="254"/>
      <c r="W28" s="254"/>
      <c r="X28" s="254"/>
      <c r="Y28" s="26"/>
      <c r="Z28" s="259"/>
      <c r="AA28" s="258"/>
      <c r="AB28" s="258"/>
      <c r="AC28" s="258"/>
    </row>
    <row r="29" spans="1:29" ht="19.5" customHeight="1">
      <c r="A29" s="140"/>
      <c r="B29" s="140"/>
      <c r="C29" s="212"/>
      <c r="D29" s="212"/>
      <c r="E29" s="272"/>
      <c r="F29" s="244"/>
      <c r="G29" s="244"/>
      <c r="H29" s="244"/>
      <c r="I29" s="226"/>
      <c r="J29" s="244"/>
      <c r="K29" s="100"/>
      <c r="L29" s="212"/>
      <c r="M29" s="212"/>
      <c r="N29" s="254"/>
      <c r="O29" s="254"/>
      <c r="P29" s="254"/>
      <c r="Q29" s="254"/>
      <c r="R29" s="254"/>
      <c r="S29" s="254"/>
      <c r="T29" s="10">
        <f>V26+7</f>
        <v>39347</v>
      </c>
      <c r="U29" s="10">
        <f>T29+10</f>
        <v>39357</v>
      </c>
      <c r="V29" s="254"/>
      <c r="W29" s="254"/>
      <c r="X29" s="254"/>
      <c r="Y29" s="26"/>
      <c r="Z29" s="259"/>
      <c r="AA29" s="258"/>
      <c r="AB29" s="258"/>
      <c r="AC29" s="258"/>
    </row>
    <row r="30" spans="1:29" ht="19.5" customHeight="1">
      <c r="A30" s="140" t="s">
        <v>70</v>
      </c>
      <c r="B30" s="140"/>
      <c r="C30" s="212"/>
      <c r="D30" s="212"/>
      <c r="E30" s="272"/>
      <c r="F30" s="244"/>
      <c r="G30" s="244"/>
      <c r="H30" s="244"/>
      <c r="I30" s="226"/>
      <c r="J30" s="244"/>
      <c r="K30" s="100"/>
      <c r="L30" s="212"/>
      <c r="M30" s="212"/>
      <c r="N30" s="254"/>
      <c r="O30" s="254"/>
      <c r="P30" s="254"/>
      <c r="Q30" s="254"/>
      <c r="R30" s="254">
        <v>39330</v>
      </c>
      <c r="S30" s="254">
        <f>R30+45</f>
        <v>39375</v>
      </c>
      <c r="T30" s="10">
        <f>S30+20</f>
        <v>39395</v>
      </c>
      <c r="U30" s="10">
        <f>T30+7</f>
        <v>39402</v>
      </c>
      <c r="V30" s="254">
        <f>U32+10</f>
        <v>39456</v>
      </c>
      <c r="W30" s="254">
        <f>V30+7</f>
        <v>39463</v>
      </c>
      <c r="X30" s="254">
        <f>W30+7</f>
        <v>39470</v>
      </c>
      <c r="Y30" s="26"/>
      <c r="Z30" s="183">
        <f>X30+365*1.5</f>
        <v>40017.5</v>
      </c>
      <c r="AA30" s="258"/>
      <c r="AB30" s="258"/>
      <c r="AC30" s="258"/>
    </row>
    <row r="31" spans="1:29" ht="19.5" customHeight="1">
      <c r="A31" s="140"/>
      <c r="B31" s="140"/>
      <c r="C31" s="212"/>
      <c r="D31" s="212"/>
      <c r="E31" s="272"/>
      <c r="F31" s="244"/>
      <c r="G31" s="244"/>
      <c r="H31" s="244"/>
      <c r="I31" s="226"/>
      <c r="J31" s="244"/>
      <c r="K31" s="100"/>
      <c r="L31" s="212"/>
      <c r="M31" s="212"/>
      <c r="N31" s="254"/>
      <c r="O31" s="254"/>
      <c r="P31" s="254"/>
      <c r="Q31" s="254"/>
      <c r="R31" s="254"/>
      <c r="S31" s="254"/>
      <c r="T31" s="10">
        <f>U30+15+7</f>
        <v>39424</v>
      </c>
      <c r="U31" s="10" t="s">
        <v>124</v>
      </c>
      <c r="V31" s="254"/>
      <c r="W31" s="254"/>
      <c r="X31" s="254"/>
      <c r="Y31" s="26"/>
      <c r="Z31" s="183"/>
      <c r="AA31" s="258"/>
      <c r="AB31" s="258"/>
      <c r="AC31" s="258"/>
    </row>
    <row r="32" spans="1:29" ht="19.5" customHeight="1">
      <c r="A32" s="140"/>
      <c r="B32" s="140"/>
      <c r="C32" s="212"/>
      <c r="D32" s="212"/>
      <c r="E32" s="272"/>
      <c r="F32" s="244"/>
      <c r="G32" s="244"/>
      <c r="H32" s="244"/>
      <c r="I32" s="226"/>
      <c r="J32" s="244"/>
      <c r="K32" s="100"/>
      <c r="L32" s="212"/>
      <c r="M32" s="212"/>
      <c r="N32" s="254"/>
      <c r="O32" s="254"/>
      <c r="P32" s="254"/>
      <c r="Q32" s="254"/>
      <c r="R32" s="254"/>
      <c r="S32" s="254"/>
      <c r="T32" s="10">
        <f>T31+15</f>
        <v>39439</v>
      </c>
      <c r="U32" s="10">
        <f>T32+7</f>
        <v>39446</v>
      </c>
      <c r="V32" s="254"/>
      <c r="W32" s="254"/>
      <c r="X32" s="254"/>
      <c r="Y32" s="26"/>
      <c r="Z32" s="183"/>
      <c r="AA32" s="258"/>
      <c r="AB32" s="258"/>
      <c r="AC32" s="258"/>
    </row>
    <row r="33" spans="1:29" ht="19.5" customHeight="1">
      <c r="A33" s="140"/>
      <c r="B33" s="140"/>
      <c r="C33" s="212"/>
      <c r="D33" s="212"/>
      <c r="E33" s="272"/>
      <c r="F33" s="244"/>
      <c r="G33" s="244"/>
      <c r="H33" s="244"/>
      <c r="I33" s="226"/>
      <c r="J33" s="244"/>
      <c r="K33" s="100"/>
      <c r="L33" s="212"/>
      <c r="M33" s="212"/>
      <c r="N33" s="254"/>
      <c r="O33" s="254"/>
      <c r="P33" s="254"/>
      <c r="Q33" s="254"/>
      <c r="R33" s="254"/>
      <c r="S33" s="254"/>
      <c r="T33" s="10">
        <f>V30+7</f>
        <v>39463</v>
      </c>
      <c r="U33" s="10">
        <f>T33+10</f>
        <v>39473</v>
      </c>
      <c r="V33" s="254"/>
      <c r="W33" s="254"/>
      <c r="X33" s="254"/>
      <c r="Y33" s="26"/>
      <c r="Z33" s="183"/>
      <c r="AA33" s="258"/>
      <c r="AB33" s="258"/>
      <c r="AC33" s="258"/>
    </row>
    <row r="34" spans="1:29" ht="19.5" customHeight="1">
      <c r="A34" s="140" t="s">
        <v>72</v>
      </c>
      <c r="B34" s="140"/>
      <c r="C34" s="212"/>
      <c r="D34" s="212"/>
      <c r="E34" s="272"/>
      <c r="F34" s="244"/>
      <c r="G34" s="244"/>
      <c r="H34" s="244"/>
      <c r="I34" s="226"/>
      <c r="J34" s="244"/>
      <c r="K34" s="100"/>
      <c r="L34" s="212"/>
      <c r="M34" s="212"/>
      <c r="N34" s="254"/>
      <c r="O34" s="254"/>
      <c r="P34" s="254"/>
      <c r="Q34" s="254"/>
      <c r="R34" s="254"/>
      <c r="S34" s="254"/>
      <c r="T34" s="10">
        <v>39538</v>
      </c>
      <c r="U34" s="10">
        <f>T34+7</f>
        <v>39545</v>
      </c>
      <c r="V34" s="254">
        <f>T37</f>
        <v>39594</v>
      </c>
      <c r="W34" s="254">
        <f>U37+3</f>
        <v>39604</v>
      </c>
      <c r="X34" s="254">
        <f>W34+7</f>
        <v>39611</v>
      </c>
      <c r="Y34" s="26"/>
      <c r="Z34" s="183">
        <f>X34+365*1.5</f>
        <v>40158.5</v>
      </c>
      <c r="AA34" s="258"/>
      <c r="AB34" s="258"/>
      <c r="AC34" s="258"/>
    </row>
    <row r="35" spans="1:29" ht="19.5" customHeight="1">
      <c r="A35" s="140"/>
      <c r="B35" s="140"/>
      <c r="C35" s="212"/>
      <c r="D35" s="212"/>
      <c r="E35" s="272"/>
      <c r="F35" s="244"/>
      <c r="G35" s="244"/>
      <c r="H35" s="244"/>
      <c r="I35" s="226"/>
      <c r="J35" s="244"/>
      <c r="K35" s="100"/>
      <c r="L35" s="212"/>
      <c r="M35" s="212"/>
      <c r="N35" s="254"/>
      <c r="O35" s="254"/>
      <c r="P35" s="254"/>
      <c r="Q35" s="254"/>
      <c r="R35" s="254"/>
      <c r="S35" s="254"/>
      <c r="T35" s="10">
        <f>U34+21</f>
        <v>39566</v>
      </c>
      <c r="U35" s="10">
        <f>T35+7</f>
        <v>39573</v>
      </c>
      <c r="V35" s="254"/>
      <c r="W35" s="254"/>
      <c r="X35" s="254"/>
      <c r="Y35" s="26"/>
      <c r="Z35" s="183"/>
      <c r="AA35" s="258"/>
      <c r="AB35" s="258"/>
      <c r="AC35" s="258"/>
    </row>
    <row r="36" spans="1:29" ht="19.5" customHeight="1">
      <c r="A36" s="140"/>
      <c r="B36" s="140"/>
      <c r="C36" s="212"/>
      <c r="D36" s="212"/>
      <c r="E36" s="272"/>
      <c r="F36" s="244"/>
      <c r="G36" s="244"/>
      <c r="H36" s="244"/>
      <c r="I36" s="226"/>
      <c r="J36" s="244"/>
      <c r="K36" s="100"/>
      <c r="L36" s="212"/>
      <c r="M36" s="212"/>
      <c r="N36" s="254"/>
      <c r="O36" s="254"/>
      <c r="P36" s="254"/>
      <c r="Q36" s="254"/>
      <c r="R36" s="254"/>
      <c r="S36" s="254"/>
      <c r="T36" s="10">
        <f>U35+7</f>
        <v>39580</v>
      </c>
      <c r="U36" s="10">
        <f>T36+7</f>
        <v>39587</v>
      </c>
      <c r="V36" s="254"/>
      <c r="W36" s="254"/>
      <c r="X36" s="254"/>
      <c r="Y36" s="26"/>
      <c r="Z36" s="183"/>
      <c r="AA36" s="258"/>
      <c r="AB36" s="258"/>
      <c r="AC36" s="258"/>
    </row>
    <row r="37" spans="1:29" ht="19.5" customHeight="1">
      <c r="A37" s="140"/>
      <c r="B37" s="140"/>
      <c r="C37" s="212"/>
      <c r="D37" s="212"/>
      <c r="E37" s="272"/>
      <c r="F37" s="244"/>
      <c r="G37" s="244"/>
      <c r="H37" s="244"/>
      <c r="I37" s="226"/>
      <c r="J37" s="244"/>
      <c r="K37" s="100"/>
      <c r="L37" s="212"/>
      <c r="M37" s="212"/>
      <c r="N37" s="254"/>
      <c r="O37" s="254"/>
      <c r="P37" s="254"/>
      <c r="Q37" s="254"/>
      <c r="R37" s="254"/>
      <c r="S37" s="254"/>
      <c r="T37" s="10">
        <f>U36+7</f>
        <v>39594</v>
      </c>
      <c r="U37" s="10">
        <f>T37+7</f>
        <v>39601</v>
      </c>
      <c r="V37" s="254"/>
      <c r="W37" s="254"/>
      <c r="X37" s="254"/>
      <c r="Y37" s="26"/>
      <c r="Z37" s="183"/>
      <c r="AA37" s="258"/>
      <c r="AB37" s="258"/>
      <c r="AC37" s="258"/>
    </row>
    <row r="38" spans="1:29" ht="19.5" customHeight="1">
      <c r="A38" s="140" t="s">
        <v>73</v>
      </c>
      <c r="B38" s="140"/>
      <c r="C38" s="212"/>
      <c r="D38" s="212"/>
      <c r="E38" s="272"/>
      <c r="F38" s="244"/>
      <c r="G38" s="244"/>
      <c r="H38" s="244"/>
      <c r="I38" s="226"/>
      <c r="J38" s="244"/>
      <c r="K38" s="100"/>
      <c r="L38" s="212"/>
      <c r="M38" s="212"/>
      <c r="N38" s="254"/>
      <c r="O38" s="254"/>
      <c r="P38" s="254"/>
      <c r="Q38" s="254"/>
      <c r="R38" s="254"/>
      <c r="S38" s="254"/>
      <c r="T38" s="10"/>
      <c r="U38" s="10"/>
      <c r="V38" s="254">
        <f>T41</f>
        <v>39721</v>
      </c>
      <c r="W38" s="254">
        <f>V38</f>
        <v>39721</v>
      </c>
      <c r="X38" s="254">
        <f>W38+30</f>
        <v>39751</v>
      </c>
      <c r="Y38" s="26"/>
      <c r="Z38" s="255">
        <f>X38+1.5*365</f>
        <v>40298.5</v>
      </c>
      <c r="AA38" s="140" t="s">
        <v>159</v>
      </c>
      <c r="AB38" s="271"/>
      <c r="AC38" s="271"/>
    </row>
    <row r="39" spans="1:29" ht="19.5" customHeight="1">
      <c r="A39" s="140"/>
      <c r="B39" s="140"/>
      <c r="C39" s="212"/>
      <c r="D39" s="212"/>
      <c r="E39" s="272"/>
      <c r="F39" s="244"/>
      <c r="G39" s="244"/>
      <c r="H39" s="244"/>
      <c r="I39" s="226"/>
      <c r="J39" s="244"/>
      <c r="K39" s="100"/>
      <c r="L39" s="212"/>
      <c r="M39" s="212"/>
      <c r="N39" s="254"/>
      <c r="O39" s="254"/>
      <c r="P39" s="254"/>
      <c r="Q39" s="254"/>
      <c r="R39" s="254"/>
      <c r="S39" s="254"/>
      <c r="T39" s="10">
        <v>39661</v>
      </c>
      <c r="U39" s="10">
        <f>T39+15</f>
        <v>39676</v>
      </c>
      <c r="V39" s="254"/>
      <c r="W39" s="254"/>
      <c r="X39" s="254"/>
      <c r="Y39" s="26"/>
      <c r="Z39" s="255"/>
      <c r="AA39" s="271"/>
      <c r="AB39" s="271"/>
      <c r="AC39" s="271"/>
    </row>
    <row r="40" spans="1:29" ht="19.5" customHeight="1">
      <c r="A40" s="140"/>
      <c r="B40" s="140"/>
      <c r="C40" s="212"/>
      <c r="D40" s="212"/>
      <c r="E40" s="272"/>
      <c r="F40" s="244"/>
      <c r="G40" s="244"/>
      <c r="H40" s="244"/>
      <c r="I40" s="226"/>
      <c r="J40" s="244"/>
      <c r="K40" s="100"/>
      <c r="L40" s="212"/>
      <c r="M40" s="212"/>
      <c r="N40" s="254"/>
      <c r="O40" s="254"/>
      <c r="P40" s="254"/>
      <c r="Q40" s="254"/>
      <c r="R40" s="254"/>
      <c r="S40" s="254"/>
      <c r="T40" s="10">
        <f>U39+15</f>
        <v>39691</v>
      </c>
      <c r="U40" s="10">
        <f>T40+15</f>
        <v>39706</v>
      </c>
      <c r="V40" s="254"/>
      <c r="W40" s="254"/>
      <c r="X40" s="254"/>
      <c r="Y40" s="26"/>
      <c r="Z40" s="255"/>
      <c r="AA40" s="271"/>
      <c r="AB40" s="271"/>
      <c r="AC40" s="271"/>
    </row>
    <row r="41" spans="1:29" ht="19.5" customHeight="1">
      <c r="A41" s="140"/>
      <c r="B41" s="140"/>
      <c r="C41" s="212"/>
      <c r="D41" s="212"/>
      <c r="E41" s="272"/>
      <c r="F41" s="244"/>
      <c r="G41" s="244"/>
      <c r="H41" s="244"/>
      <c r="I41" s="226"/>
      <c r="J41" s="244"/>
      <c r="K41" s="100"/>
      <c r="L41" s="212"/>
      <c r="M41" s="212"/>
      <c r="N41" s="254"/>
      <c r="O41" s="254"/>
      <c r="P41" s="254"/>
      <c r="Q41" s="254"/>
      <c r="R41" s="254"/>
      <c r="S41" s="254"/>
      <c r="T41" s="10">
        <f>U40+15</f>
        <v>39721</v>
      </c>
      <c r="U41" s="10"/>
      <c r="V41" s="254"/>
      <c r="W41" s="254"/>
      <c r="X41" s="254"/>
      <c r="Y41" s="26"/>
      <c r="Z41" s="255"/>
      <c r="AA41" s="271"/>
      <c r="AB41" s="271"/>
      <c r="AC41" s="271"/>
    </row>
    <row r="42" spans="1:29" ht="19.5" customHeight="1">
      <c r="A42" s="140" t="s">
        <v>14</v>
      </c>
      <c r="B42" s="140"/>
      <c r="C42" s="212"/>
      <c r="D42" s="212"/>
      <c r="E42" s="272"/>
      <c r="F42" s="244"/>
      <c r="G42" s="244"/>
      <c r="H42" s="244"/>
      <c r="I42" s="226"/>
      <c r="J42" s="244"/>
      <c r="K42" s="100"/>
      <c r="L42" s="212"/>
      <c r="M42" s="212"/>
      <c r="N42" s="254"/>
      <c r="O42" s="255">
        <v>39303</v>
      </c>
      <c r="P42" s="255">
        <v>39303</v>
      </c>
      <c r="Q42" s="255">
        <v>39310</v>
      </c>
      <c r="R42" s="255">
        <v>39345</v>
      </c>
      <c r="S42" s="255">
        <v>39433</v>
      </c>
      <c r="T42" s="10">
        <v>39521</v>
      </c>
      <c r="U42" s="10">
        <v>39595</v>
      </c>
      <c r="V42" s="254"/>
      <c r="W42" s="254"/>
      <c r="X42" s="254"/>
      <c r="Y42" s="26"/>
      <c r="Z42" s="258"/>
      <c r="AA42" s="258"/>
      <c r="AB42" s="258"/>
      <c r="AC42" s="258"/>
    </row>
    <row r="43" spans="1:29" ht="19.5" customHeight="1">
      <c r="A43" s="140"/>
      <c r="B43" s="140"/>
      <c r="C43" s="212"/>
      <c r="D43" s="212"/>
      <c r="E43" s="272"/>
      <c r="F43" s="244"/>
      <c r="G43" s="244"/>
      <c r="H43" s="244"/>
      <c r="I43" s="226"/>
      <c r="J43" s="244"/>
      <c r="K43" s="100"/>
      <c r="L43" s="212"/>
      <c r="M43" s="212"/>
      <c r="N43" s="254"/>
      <c r="O43" s="255"/>
      <c r="P43" s="255"/>
      <c r="Q43" s="255"/>
      <c r="R43" s="255"/>
      <c r="S43" s="255"/>
      <c r="T43" s="10"/>
      <c r="U43" s="10"/>
      <c r="V43" s="254"/>
      <c r="W43" s="254"/>
      <c r="X43" s="254"/>
      <c r="Y43" s="26"/>
      <c r="Z43" s="258"/>
      <c r="AA43" s="258"/>
      <c r="AB43" s="258"/>
      <c r="AC43" s="258"/>
    </row>
    <row r="44" spans="1:29" ht="19.5" customHeight="1">
      <c r="A44" s="140"/>
      <c r="B44" s="140"/>
      <c r="C44" s="212"/>
      <c r="D44" s="212"/>
      <c r="E44" s="272"/>
      <c r="F44" s="244"/>
      <c r="G44" s="244"/>
      <c r="H44" s="244"/>
      <c r="I44" s="226"/>
      <c r="J44" s="244"/>
      <c r="K44" s="100"/>
      <c r="L44" s="212"/>
      <c r="M44" s="212"/>
      <c r="N44" s="254"/>
      <c r="O44" s="255"/>
      <c r="P44" s="255"/>
      <c r="Q44" s="255"/>
      <c r="R44" s="255"/>
      <c r="S44" s="255"/>
      <c r="T44" s="10"/>
      <c r="U44" s="10"/>
      <c r="V44" s="254"/>
      <c r="W44" s="254"/>
      <c r="X44" s="254"/>
      <c r="Y44" s="26"/>
      <c r="Z44" s="258"/>
      <c r="AA44" s="258"/>
      <c r="AB44" s="258"/>
      <c r="AC44" s="258"/>
    </row>
    <row r="45" spans="1:29" ht="19.5" customHeight="1">
      <c r="A45" s="140"/>
      <c r="B45" s="140"/>
      <c r="C45" s="212"/>
      <c r="D45" s="212"/>
      <c r="E45" s="272"/>
      <c r="F45" s="244"/>
      <c r="G45" s="244"/>
      <c r="H45" s="244"/>
      <c r="I45" s="226"/>
      <c r="J45" s="244"/>
      <c r="K45" s="100"/>
      <c r="L45" s="142"/>
      <c r="M45" s="212"/>
      <c r="N45" s="254"/>
      <c r="O45" s="255"/>
      <c r="P45" s="255"/>
      <c r="Q45" s="255"/>
      <c r="R45" s="255"/>
      <c r="S45" s="255"/>
      <c r="T45" s="10"/>
      <c r="U45" s="10"/>
      <c r="V45" s="254"/>
      <c r="W45" s="254"/>
      <c r="X45" s="254"/>
      <c r="Y45" s="26"/>
      <c r="Z45" s="258"/>
      <c r="AA45" s="258"/>
      <c r="AB45" s="258"/>
      <c r="AC45" s="258"/>
    </row>
    <row r="46" spans="1:29" ht="19.5" customHeight="1">
      <c r="A46" s="140" t="s">
        <v>12</v>
      </c>
      <c r="B46" s="141" t="s">
        <v>176</v>
      </c>
      <c r="C46" s="140" t="s">
        <v>177</v>
      </c>
      <c r="D46" s="212"/>
      <c r="E46" s="272"/>
      <c r="F46" s="244"/>
      <c r="G46" s="244"/>
      <c r="H46" s="244"/>
      <c r="I46" s="226"/>
      <c r="J46" s="244"/>
      <c r="K46" s="100"/>
      <c r="L46" s="141">
        <v>12</v>
      </c>
      <c r="M46" s="212" t="s">
        <v>56</v>
      </c>
      <c r="N46" s="254">
        <v>39775</v>
      </c>
      <c r="O46" s="254"/>
      <c r="P46" s="254"/>
      <c r="Q46" s="254" t="s">
        <v>178</v>
      </c>
      <c r="R46" s="254">
        <v>39968</v>
      </c>
      <c r="S46" s="254">
        <f>R46+45</f>
        <v>40013</v>
      </c>
      <c r="T46" s="10">
        <f>S46+25</f>
        <v>40038</v>
      </c>
      <c r="U46" s="10">
        <f>T46+15</f>
        <v>40053</v>
      </c>
      <c r="V46" s="254">
        <f>U49+7</f>
        <v>40134</v>
      </c>
      <c r="W46" s="254">
        <f>T49</f>
        <v>40120</v>
      </c>
      <c r="X46" s="254">
        <f>W46+30</f>
        <v>40150</v>
      </c>
      <c r="Y46" s="26"/>
      <c r="Z46" s="255">
        <f>X46+365</f>
        <v>40515</v>
      </c>
      <c r="AA46" s="141"/>
      <c r="AB46" s="253"/>
      <c r="AC46" s="253"/>
    </row>
    <row r="47" spans="1:29" ht="19.5" customHeight="1">
      <c r="A47" s="140"/>
      <c r="B47" s="212"/>
      <c r="C47" s="140"/>
      <c r="D47" s="212"/>
      <c r="E47" s="272"/>
      <c r="F47" s="244"/>
      <c r="G47" s="244"/>
      <c r="H47" s="244"/>
      <c r="I47" s="226"/>
      <c r="J47" s="244"/>
      <c r="K47" s="100"/>
      <c r="L47" s="212"/>
      <c r="M47" s="212"/>
      <c r="N47" s="254"/>
      <c r="O47" s="254"/>
      <c r="P47" s="254"/>
      <c r="Q47" s="254"/>
      <c r="R47" s="254"/>
      <c r="S47" s="254"/>
      <c r="T47" s="10">
        <f>U46+15</f>
        <v>40068</v>
      </c>
      <c r="U47" s="10">
        <f>T47+15</f>
        <v>40083</v>
      </c>
      <c r="V47" s="254"/>
      <c r="W47" s="254"/>
      <c r="X47" s="254"/>
      <c r="Y47" s="26"/>
      <c r="Z47" s="255"/>
      <c r="AA47" s="212"/>
      <c r="AB47" s="219"/>
      <c r="AC47" s="219"/>
    </row>
    <row r="48" spans="1:29" ht="19.5" customHeight="1">
      <c r="A48" s="140"/>
      <c r="B48" s="212"/>
      <c r="C48" s="140"/>
      <c r="D48" s="212"/>
      <c r="E48" s="272"/>
      <c r="F48" s="244"/>
      <c r="G48" s="244"/>
      <c r="H48" s="244"/>
      <c r="I48" s="226"/>
      <c r="J48" s="244"/>
      <c r="K48" s="100"/>
      <c r="L48" s="212"/>
      <c r="M48" s="212"/>
      <c r="N48" s="254"/>
      <c r="O48" s="254"/>
      <c r="P48" s="254"/>
      <c r="Q48" s="254"/>
      <c r="R48" s="254"/>
      <c r="S48" s="254"/>
      <c r="T48" s="10">
        <f>U47+15</f>
        <v>40098</v>
      </c>
      <c r="U48" s="10">
        <f>T48+15</f>
        <v>40113</v>
      </c>
      <c r="V48" s="254"/>
      <c r="W48" s="254"/>
      <c r="X48" s="254"/>
      <c r="Y48" s="26"/>
      <c r="Z48" s="255"/>
      <c r="AA48" s="212"/>
      <c r="AB48" s="219"/>
      <c r="AC48" s="219"/>
    </row>
    <row r="49" spans="1:29" ht="19.5" customHeight="1">
      <c r="A49" s="140"/>
      <c r="B49" s="212"/>
      <c r="C49" s="140"/>
      <c r="D49" s="212"/>
      <c r="E49" s="272"/>
      <c r="F49" s="244"/>
      <c r="G49" s="244"/>
      <c r="H49" s="244"/>
      <c r="I49" s="226"/>
      <c r="J49" s="244"/>
      <c r="K49" s="100"/>
      <c r="L49" s="212"/>
      <c r="M49" s="212"/>
      <c r="N49" s="254"/>
      <c r="O49" s="254"/>
      <c r="P49" s="254"/>
      <c r="Q49" s="254"/>
      <c r="R49" s="254"/>
      <c r="S49" s="254"/>
      <c r="T49" s="10">
        <f>U48+7</f>
        <v>40120</v>
      </c>
      <c r="U49" s="10">
        <f>T49+7</f>
        <v>40127</v>
      </c>
      <c r="V49" s="254"/>
      <c r="W49" s="254"/>
      <c r="X49" s="254"/>
      <c r="Y49" s="26"/>
      <c r="Z49" s="255"/>
      <c r="AA49" s="142"/>
      <c r="AB49" s="220"/>
      <c r="AC49" s="220"/>
    </row>
    <row r="50" spans="1:29" ht="19.5" customHeight="1">
      <c r="A50" s="140" t="s">
        <v>14</v>
      </c>
      <c r="B50" s="212"/>
      <c r="C50" s="140"/>
      <c r="D50" s="212"/>
      <c r="E50" s="272"/>
      <c r="F50" s="244"/>
      <c r="G50" s="244"/>
      <c r="H50" s="244"/>
      <c r="I50" s="226"/>
      <c r="J50" s="244"/>
      <c r="K50" s="100"/>
      <c r="L50" s="212"/>
      <c r="M50" s="212"/>
      <c r="N50" s="254">
        <v>39775</v>
      </c>
      <c r="O50" s="254">
        <v>39848</v>
      </c>
      <c r="P50" s="254">
        <f>O50</f>
        <v>39848</v>
      </c>
      <c r="Q50" s="254"/>
      <c r="R50" s="254"/>
      <c r="S50" s="254"/>
      <c r="T50" s="10"/>
      <c r="U50" s="10"/>
      <c r="V50" s="254"/>
      <c r="W50" s="254"/>
      <c r="X50" s="254"/>
      <c r="Y50" s="26"/>
      <c r="Z50" s="255"/>
      <c r="AA50" s="141"/>
      <c r="AB50" s="253"/>
      <c r="AC50" s="253"/>
    </row>
    <row r="51" spans="1:29" ht="19.5" customHeight="1">
      <c r="A51" s="140"/>
      <c r="B51" s="212"/>
      <c r="C51" s="140"/>
      <c r="D51" s="212"/>
      <c r="E51" s="272"/>
      <c r="F51" s="244"/>
      <c r="G51" s="244"/>
      <c r="H51" s="244"/>
      <c r="I51" s="226"/>
      <c r="J51" s="244"/>
      <c r="K51" s="100"/>
      <c r="L51" s="212"/>
      <c r="M51" s="212"/>
      <c r="N51" s="254"/>
      <c r="O51" s="254"/>
      <c r="P51" s="254"/>
      <c r="Q51" s="254"/>
      <c r="R51" s="254"/>
      <c r="S51" s="254"/>
      <c r="T51" s="10"/>
      <c r="U51" s="10"/>
      <c r="V51" s="254"/>
      <c r="W51" s="254"/>
      <c r="X51" s="254"/>
      <c r="Y51" s="26"/>
      <c r="Z51" s="255"/>
      <c r="AA51" s="212"/>
      <c r="AB51" s="219"/>
      <c r="AC51" s="219"/>
    </row>
    <row r="52" spans="1:29" ht="19.5" customHeight="1">
      <c r="A52" s="140"/>
      <c r="B52" s="212"/>
      <c r="C52" s="140"/>
      <c r="D52" s="212"/>
      <c r="E52" s="272"/>
      <c r="F52" s="244"/>
      <c r="G52" s="244"/>
      <c r="H52" s="244"/>
      <c r="I52" s="226"/>
      <c r="J52" s="244"/>
      <c r="K52" s="100"/>
      <c r="L52" s="212"/>
      <c r="M52" s="212"/>
      <c r="N52" s="254"/>
      <c r="O52" s="254"/>
      <c r="P52" s="254"/>
      <c r="Q52" s="254"/>
      <c r="R52" s="254"/>
      <c r="S52" s="254"/>
      <c r="T52" s="10"/>
      <c r="U52" s="10"/>
      <c r="V52" s="254"/>
      <c r="W52" s="254"/>
      <c r="X52" s="254"/>
      <c r="Y52" s="26"/>
      <c r="Z52" s="255"/>
      <c r="AA52" s="212"/>
      <c r="AB52" s="219"/>
      <c r="AC52" s="219"/>
    </row>
    <row r="53" spans="1:29" ht="19.5" customHeight="1">
      <c r="A53" s="140"/>
      <c r="B53" s="142"/>
      <c r="C53" s="140"/>
      <c r="D53" s="142"/>
      <c r="E53" s="185"/>
      <c r="F53" s="134"/>
      <c r="G53" s="134"/>
      <c r="H53" s="134"/>
      <c r="I53" s="180"/>
      <c r="J53" s="134"/>
      <c r="K53" s="100"/>
      <c r="L53" s="142"/>
      <c r="M53" s="142"/>
      <c r="N53" s="254"/>
      <c r="O53" s="254"/>
      <c r="P53" s="254"/>
      <c r="Q53" s="254"/>
      <c r="R53" s="254"/>
      <c r="S53" s="254"/>
      <c r="T53" s="10"/>
      <c r="U53" s="10"/>
      <c r="V53" s="254"/>
      <c r="W53" s="254"/>
      <c r="X53" s="254"/>
      <c r="Y53" s="26"/>
      <c r="Z53" s="255"/>
      <c r="AA53" s="142"/>
      <c r="AB53" s="220"/>
      <c r="AC53" s="220"/>
    </row>
    <row r="54" spans="1:29" ht="19.5" customHeight="1">
      <c r="A54" s="140" t="s">
        <v>12</v>
      </c>
      <c r="B54" s="140" t="s">
        <v>121</v>
      </c>
      <c r="C54" s="140" t="s">
        <v>125</v>
      </c>
      <c r="D54" s="140"/>
      <c r="E54" s="225">
        <v>30</v>
      </c>
      <c r="F54" s="256">
        <f>E54/42</f>
        <v>0.7142857142857143</v>
      </c>
      <c r="G54" s="241">
        <f>(E54*0.05)+((E54+(E54*0.05))*0.075)</f>
        <v>3.8625</v>
      </c>
      <c r="H54" s="256">
        <f>G54/42</f>
        <v>0.0919642857142857</v>
      </c>
      <c r="I54" s="241">
        <f>E54+G54</f>
        <v>33.8625</v>
      </c>
      <c r="J54" s="256">
        <f>H54+F54</f>
        <v>0.80625</v>
      </c>
      <c r="K54" s="99"/>
      <c r="L54" s="140">
        <v>18</v>
      </c>
      <c r="M54" s="140" t="s">
        <v>56</v>
      </c>
      <c r="N54" s="254">
        <v>39159</v>
      </c>
      <c r="O54" s="254">
        <f>N54+35</f>
        <v>39194</v>
      </c>
      <c r="P54" s="254">
        <f>O54+10</f>
        <v>39204</v>
      </c>
      <c r="Q54" s="254">
        <f>P54+7</f>
        <v>39211</v>
      </c>
      <c r="R54" s="254">
        <f>Q54+3</f>
        <v>39214</v>
      </c>
      <c r="S54" s="254">
        <f>R54+45</f>
        <v>39259</v>
      </c>
      <c r="T54" s="10">
        <f>S54+20</f>
        <v>39279</v>
      </c>
      <c r="U54" s="10">
        <f>T54+7</f>
        <v>39286</v>
      </c>
      <c r="V54" s="254">
        <f>U56+10</f>
        <v>39340</v>
      </c>
      <c r="W54" s="254">
        <f>V54+7</f>
        <v>39347</v>
      </c>
      <c r="X54" s="254">
        <f>W54+7</f>
        <v>39354</v>
      </c>
      <c r="Y54" s="26"/>
      <c r="Z54" s="259">
        <f>X54+((18/12)*365)</f>
        <v>39901.5</v>
      </c>
      <c r="AA54" s="258"/>
      <c r="AB54" s="258"/>
      <c r="AC54" s="258"/>
    </row>
    <row r="55" spans="1:29" ht="19.5" customHeight="1">
      <c r="A55" s="140"/>
      <c r="B55" s="140"/>
      <c r="C55" s="140"/>
      <c r="D55" s="140"/>
      <c r="E55" s="225"/>
      <c r="F55" s="256"/>
      <c r="G55" s="241"/>
      <c r="H55" s="256"/>
      <c r="I55" s="241"/>
      <c r="J55" s="256"/>
      <c r="K55" s="99"/>
      <c r="L55" s="140"/>
      <c r="M55" s="140"/>
      <c r="N55" s="254"/>
      <c r="O55" s="254"/>
      <c r="P55" s="254"/>
      <c r="Q55" s="254"/>
      <c r="R55" s="254"/>
      <c r="S55" s="254"/>
      <c r="T55" s="10">
        <f>U54+15+7</f>
        <v>39308</v>
      </c>
      <c r="U55" s="10" t="s">
        <v>124</v>
      </c>
      <c r="V55" s="254"/>
      <c r="W55" s="254"/>
      <c r="X55" s="254"/>
      <c r="Y55" s="26"/>
      <c r="Z55" s="259"/>
      <c r="AA55" s="258"/>
      <c r="AB55" s="258"/>
      <c r="AC55" s="258"/>
    </row>
    <row r="56" spans="1:29" ht="19.5" customHeight="1">
      <c r="A56" s="140"/>
      <c r="B56" s="140"/>
      <c r="C56" s="140"/>
      <c r="D56" s="140"/>
      <c r="E56" s="225"/>
      <c r="F56" s="256"/>
      <c r="G56" s="241"/>
      <c r="H56" s="256"/>
      <c r="I56" s="241"/>
      <c r="J56" s="256"/>
      <c r="K56" s="100"/>
      <c r="L56" s="140"/>
      <c r="M56" s="140"/>
      <c r="N56" s="254"/>
      <c r="O56" s="254"/>
      <c r="P56" s="254"/>
      <c r="Q56" s="254"/>
      <c r="R56" s="254"/>
      <c r="S56" s="254"/>
      <c r="T56" s="10">
        <f>T55+15</f>
        <v>39323</v>
      </c>
      <c r="U56" s="10">
        <f>T56+7</f>
        <v>39330</v>
      </c>
      <c r="V56" s="254"/>
      <c r="W56" s="254"/>
      <c r="X56" s="254"/>
      <c r="Y56" s="26"/>
      <c r="Z56" s="259"/>
      <c r="AA56" s="258"/>
      <c r="AB56" s="258"/>
      <c r="AC56" s="258"/>
    </row>
    <row r="57" spans="1:29" ht="19.5" customHeight="1">
      <c r="A57" s="140"/>
      <c r="B57" s="140"/>
      <c r="C57" s="140"/>
      <c r="D57" s="140"/>
      <c r="E57" s="225"/>
      <c r="F57" s="256"/>
      <c r="G57" s="241"/>
      <c r="H57" s="256"/>
      <c r="I57" s="241"/>
      <c r="J57" s="256"/>
      <c r="K57" s="100"/>
      <c r="L57" s="140"/>
      <c r="M57" s="140"/>
      <c r="N57" s="254"/>
      <c r="O57" s="254"/>
      <c r="P57" s="254"/>
      <c r="Q57" s="254"/>
      <c r="R57" s="254"/>
      <c r="S57" s="254"/>
      <c r="T57" s="10">
        <f>V54+7</f>
        <v>39347</v>
      </c>
      <c r="U57" s="10">
        <f>T57+10</f>
        <v>39357</v>
      </c>
      <c r="V57" s="254"/>
      <c r="W57" s="254"/>
      <c r="X57" s="254"/>
      <c r="Y57" s="26"/>
      <c r="Z57" s="259"/>
      <c r="AA57" s="258"/>
      <c r="AB57" s="258"/>
      <c r="AC57" s="258"/>
    </row>
    <row r="58" spans="1:29" ht="19.5" customHeight="1">
      <c r="A58" s="140" t="s">
        <v>59</v>
      </c>
      <c r="B58" s="140"/>
      <c r="C58" s="140"/>
      <c r="D58" s="140"/>
      <c r="E58" s="225"/>
      <c r="F58" s="256"/>
      <c r="G58" s="241"/>
      <c r="H58" s="256"/>
      <c r="I58" s="241"/>
      <c r="J58" s="256"/>
      <c r="K58" s="100"/>
      <c r="L58" s="140"/>
      <c r="M58" s="140"/>
      <c r="N58" s="254"/>
      <c r="O58" s="254"/>
      <c r="P58" s="254"/>
      <c r="Q58" s="254"/>
      <c r="R58" s="254"/>
      <c r="S58" s="254">
        <v>39358</v>
      </c>
      <c r="T58" s="10">
        <f>S58+15</f>
        <v>39373</v>
      </c>
      <c r="U58" s="10">
        <f>T58+7</f>
        <v>39380</v>
      </c>
      <c r="V58" s="254">
        <f>U60+10</f>
        <v>39434</v>
      </c>
      <c r="W58" s="254">
        <f>V58+7</f>
        <v>39441</v>
      </c>
      <c r="X58" s="254">
        <f>W58+7</f>
        <v>39448</v>
      </c>
      <c r="Y58" s="26"/>
      <c r="Z58" s="183">
        <f>X58+365*1.5</f>
        <v>39995.5</v>
      </c>
      <c r="AA58" s="258"/>
      <c r="AB58" s="258"/>
      <c r="AC58" s="258"/>
    </row>
    <row r="59" spans="1:29" ht="19.5" customHeight="1">
      <c r="A59" s="140"/>
      <c r="B59" s="140"/>
      <c r="C59" s="140"/>
      <c r="D59" s="140"/>
      <c r="E59" s="225"/>
      <c r="F59" s="256"/>
      <c r="G59" s="241"/>
      <c r="H59" s="256"/>
      <c r="I59" s="241"/>
      <c r="J59" s="256"/>
      <c r="K59" s="100"/>
      <c r="L59" s="140"/>
      <c r="M59" s="140"/>
      <c r="N59" s="254"/>
      <c r="O59" s="254"/>
      <c r="P59" s="254"/>
      <c r="Q59" s="254"/>
      <c r="R59" s="254"/>
      <c r="S59" s="254"/>
      <c r="T59" s="10">
        <f>U58+15+7</f>
        <v>39402</v>
      </c>
      <c r="U59" s="10" t="s">
        <v>124</v>
      </c>
      <c r="V59" s="254"/>
      <c r="W59" s="254"/>
      <c r="X59" s="254"/>
      <c r="Y59" s="26"/>
      <c r="Z59" s="183"/>
      <c r="AA59" s="258"/>
      <c r="AB59" s="258"/>
      <c r="AC59" s="258"/>
    </row>
    <row r="60" spans="1:29" ht="19.5" customHeight="1">
      <c r="A60" s="140"/>
      <c r="B60" s="140"/>
      <c r="C60" s="140"/>
      <c r="D60" s="140"/>
      <c r="E60" s="225"/>
      <c r="F60" s="256"/>
      <c r="G60" s="241"/>
      <c r="H60" s="256"/>
      <c r="I60" s="241"/>
      <c r="J60" s="256"/>
      <c r="K60" s="100"/>
      <c r="L60" s="140"/>
      <c r="M60" s="140"/>
      <c r="N60" s="254"/>
      <c r="O60" s="254"/>
      <c r="P60" s="254"/>
      <c r="Q60" s="254"/>
      <c r="R60" s="254"/>
      <c r="S60" s="254"/>
      <c r="T60" s="10">
        <f>T59+15</f>
        <v>39417</v>
      </c>
      <c r="U60" s="10">
        <f>T60+7</f>
        <v>39424</v>
      </c>
      <c r="V60" s="254"/>
      <c r="W60" s="254"/>
      <c r="X60" s="254"/>
      <c r="Y60" s="26"/>
      <c r="Z60" s="183"/>
      <c r="AA60" s="258"/>
      <c r="AB60" s="258"/>
      <c r="AC60" s="258"/>
    </row>
    <row r="61" spans="1:29" ht="19.5" customHeight="1">
      <c r="A61" s="140"/>
      <c r="B61" s="140"/>
      <c r="C61" s="140"/>
      <c r="D61" s="140"/>
      <c r="E61" s="225"/>
      <c r="F61" s="256"/>
      <c r="G61" s="241"/>
      <c r="H61" s="256"/>
      <c r="I61" s="241"/>
      <c r="J61" s="256"/>
      <c r="K61" s="100"/>
      <c r="L61" s="140"/>
      <c r="M61" s="140"/>
      <c r="N61" s="254"/>
      <c r="O61" s="254"/>
      <c r="P61" s="254"/>
      <c r="Q61" s="254"/>
      <c r="R61" s="254"/>
      <c r="S61" s="254"/>
      <c r="T61" s="10">
        <f>V58+7</f>
        <v>39441</v>
      </c>
      <c r="U61" s="10">
        <f>T61+10</f>
        <v>39451</v>
      </c>
      <c r="V61" s="254"/>
      <c r="W61" s="254"/>
      <c r="X61" s="254"/>
      <c r="Y61" s="26"/>
      <c r="Z61" s="183"/>
      <c r="AA61" s="258"/>
      <c r="AB61" s="258"/>
      <c r="AC61" s="258"/>
    </row>
    <row r="62" spans="1:29" ht="19.5" customHeight="1">
      <c r="A62" s="140" t="s">
        <v>60</v>
      </c>
      <c r="B62" s="140"/>
      <c r="C62" s="140"/>
      <c r="D62" s="140"/>
      <c r="E62" s="225"/>
      <c r="F62" s="256"/>
      <c r="G62" s="241"/>
      <c r="H62" s="256"/>
      <c r="I62" s="241"/>
      <c r="J62" s="256"/>
      <c r="K62" s="100"/>
      <c r="L62" s="140"/>
      <c r="M62" s="140"/>
      <c r="N62" s="254"/>
      <c r="O62" s="254"/>
      <c r="P62" s="254"/>
      <c r="Q62" s="254"/>
      <c r="R62" s="254"/>
      <c r="S62" s="254"/>
      <c r="T62" s="10">
        <v>39522</v>
      </c>
      <c r="U62" s="10">
        <f>T62+7</f>
        <v>39529</v>
      </c>
      <c r="V62" s="254">
        <f>T65</f>
        <v>39578</v>
      </c>
      <c r="W62" s="254">
        <f>U65+3</f>
        <v>39588</v>
      </c>
      <c r="X62" s="254">
        <f>W62+7</f>
        <v>39595</v>
      </c>
      <c r="Y62" s="26"/>
      <c r="Z62" s="183">
        <f>X62+365*1.5</f>
        <v>40142.5</v>
      </c>
      <c r="AA62" s="258"/>
      <c r="AB62" s="258"/>
      <c r="AC62" s="258"/>
    </row>
    <row r="63" spans="1:29" ht="19.5" customHeight="1">
      <c r="A63" s="140"/>
      <c r="B63" s="140"/>
      <c r="C63" s="140"/>
      <c r="D63" s="140"/>
      <c r="E63" s="225"/>
      <c r="F63" s="256"/>
      <c r="G63" s="241"/>
      <c r="H63" s="256"/>
      <c r="I63" s="241"/>
      <c r="J63" s="256"/>
      <c r="K63" s="100"/>
      <c r="L63" s="140"/>
      <c r="M63" s="140"/>
      <c r="N63" s="254"/>
      <c r="O63" s="254"/>
      <c r="P63" s="254"/>
      <c r="Q63" s="254"/>
      <c r="R63" s="254"/>
      <c r="S63" s="254"/>
      <c r="T63" s="10">
        <f>U62+21</f>
        <v>39550</v>
      </c>
      <c r="U63" s="10">
        <f>T63+7</f>
        <v>39557</v>
      </c>
      <c r="V63" s="254"/>
      <c r="W63" s="254"/>
      <c r="X63" s="254"/>
      <c r="Y63" s="26"/>
      <c r="Z63" s="183"/>
      <c r="AA63" s="258"/>
      <c r="AB63" s="258"/>
      <c r="AC63" s="258"/>
    </row>
    <row r="64" spans="1:29" ht="19.5" customHeight="1">
      <c r="A64" s="140"/>
      <c r="B64" s="140"/>
      <c r="C64" s="140"/>
      <c r="D64" s="140"/>
      <c r="E64" s="225"/>
      <c r="F64" s="256"/>
      <c r="G64" s="241"/>
      <c r="H64" s="256"/>
      <c r="I64" s="241"/>
      <c r="J64" s="256"/>
      <c r="K64" s="100"/>
      <c r="L64" s="140"/>
      <c r="M64" s="140"/>
      <c r="N64" s="254"/>
      <c r="O64" s="254"/>
      <c r="P64" s="254"/>
      <c r="Q64" s="254"/>
      <c r="R64" s="254"/>
      <c r="S64" s="254"/>
      <c r="T64" s="10">
        <f>U63+7</f>
        <v>39564</v>
      </c>
      <c r="U64" s="10">
        <f>T64+7</f>
        <v>39571</v>
      </c>
      <c r="V64" s="254"/>
      <c r="W64" s="254"/>
      <c r="X64" s="254"/>
      <c r="Y64" s="26"/>
      <c r="Z64" s="183"/>
      <c r="AA64" s="258"/>
      <c r="AB64" s="258"/>
      <c r="AC64" s="258"/>
    </row>
    <row r="65" spans="1:29" ht="19.5" customHeight="1">
      <c r="A65" s="140"/>
      <c r="B65" s="140"/>
      <c r="C65" s="140"/>
      <c r="D65" s="140"/>
      <c r="E65" s="225"/>
      <c r="F65" s="256"/>
      <c r="G65" s="241"/>
      <c r="H65" s="256"/>
      <c r="I65" s="241"/>
      <c r="J65" s="256"/>
      <c r="K65" s="100"/>
      <c r="L65" s="140"/>
      <c r="M65" s="140"/>
      <c r="N65" s="254"/>
      <c r="O65" s="254"/>
      <c r="P65" s="254"/>
      <c r="Q65" s="254"/>
      <c r="R65" s="254"/>
      <c r="S65" s="254"/>
      <c r="T65" s="10">
        <f>U64+7</f>
        <v>39578</v>
      </c>
      <c r="U65" s="10">
        <f>T65+7</f>
        <v>39585</v>
      </c>
      <c r="V65" s="254"/>
      <c r="W65" s="254"/>
      <c r="X65" s="254"/>
      <c r="Y65" s="26"/>
      <c r="Z65" s="183"/>
      <c r="AA65" s="258"/>
      <c r="AB65" s="258"/>
      <c r="AC65" s="258"/>
    </row>
    <row r="66" spans="1:29" ht="19.5" customHeight="1">
      <c r="A66" s="140" t="s">
        <v>62</v>
      </c>
      <c r="B66" s="140"/>
      <c r="C66" s="140"/>
      <c r="D66" s="140"/>
      <c r="E66" s="225"/>
      <c r="F66" s="256"/>
      <c r="G66" s="241"/>
      <c r="H66" s="256"/>
      <c r="I66" s="241"/>
      <c r="J66" s="256"/>
      <c r="K66" s="100"/>
      <c r="L66" s="140"/>
      <c r="M66" s="140"/>
      <c r="N66" s="254"/>
      <c r="O66" s="254"/>
      <c r="P66" s="254"/>
      <c r="Q66" s="254"/>
      <c r="R66" s="254"/>
      <c r="S66" s="254"/>
      <c r="T66" s="10"/>
      <c r="U66" s="10"/>
      <c r="V66" s="254">
        <f>T69</f>
        <v>39680</v>
      </c>
      <c r="W66" s="254">
        <f>T69</f>
        <v>39680</v>
      </c>
      <c r="X66" s="254">
        <f>W66+30</f>
        <v>39710</v>
      </c>
      <c r="Y66" s="26"/>
      <c r="Z66" s="183">
        <f>X66+1.5*365</f>
        <v>40257.5</v>
      </c>
      <c r="AA66" s="258"/>
      <c r="AB66" s="258"/>
      <c r="AC66" s="258"/>
    </row>
    <row r="67" spans="1:29" ht="19.5" customHeight="1">
      <c r="A67" s="140"/>
      <c r="B67" s="140"/>
      <c r="C67" s="140"/>
      <c r="D67" s="140"/>
      <c r="E67" s="225"/>
      <c r="F67" s="256"/>
      <c r="G67" s="241"/>
      <c r="H67" s="256"/>
      <c r="I67" s="241"/>
      <c r="J67" s="256"/>
      <c r="K67" s="100"/>
      <c r="L67" s="140"/>
      <c r="M67" s="140"/>
      <c r="N67" s="254"/>
      <c r="O67" s="254"/>
      <c r="P67" s="254"/>
      <c r="Q67" s="254"/>
      <c r="R67" s="254"/>
      <c r="S67" s="254"/>
      <c r="T67" s="10"/>
      <c r="U67" s="10"/>
      <c r="V67" s="254"/>
      <c r="W67" s="254"/>
      <c r="X67" s="254"/>
      <c r="Y67" s="26"/>
      <c r="Z67" s="183"/>
      <c r="AA67" s="258"/>
      <c r="AB67" s="258"/>
      <c r="AC67" s="258"/>
    </row>
    <row r="68" spans="1:29" ht="19.5" customHeight="1">
      <c r="A68" s="140"/>
      <c r="B68" s="140"/>
      <c r="C68" s="140"/>
      <c r="D68" s="140"/>
      <c r="E68" s="225"/>
      <c r="F68" s="256"/>
      <c r="G68" s="241"/>
      <c r="H68" s="256"/>
      <c r="I68" s="241"/>
      <c r="J68" s="256"/>
      <c r="K68" s="100"/>
      <c r="L68" s="140"/>
      <c r="M68" s="140"/>
      <c r="N68" s="254"/>
      <c r="O68" s="254"/>
      <c r="P68" s="254"/>
      <c r="Q68" s="254"/>
      <c r="R68" s="254"/>
      <c r="S68" s="254"/>
      <c r="T68" s="10"/>
      <c r="U68" s="10">
        <v>39673</v>
      </c>
      <c r="V68" s="254"/>
      <c r="W68" s="254"/>
      <c r="X68" s="254"/>
      <c r="Y68" s="26"/>
      <c r="Z68" s="183"/>
      <c r="AA68" s="258"/>
      <c r="AB68" s="258"/>
      <c r="AC68" s="258"/>
    </row>
    <row r="69" spans="1:29" ht="19.5" customHeight="1">
      <c r="A69" s="140"/>
      <c r="B69" s="140"/>
      <c r="C69" s="140"/>
      <c r="D69" s="140"/>
      <c r="E69" s="225"/>
      <c r="F69" s="256"/>
      <c r="G69" s="241"/>
      <c r="H69" s="256"/>
      <c r="I69" s="241"/>
      <c r="J69" s="256"/>
      <c r="K69" s="100"/>
      <c r="L69" s="140"/>
      <c r="M69" s="140"/>
      <c r="N69" s="254"/>
      <c r="O69" s="254"/>
      <c r="P69" s="254"/>
      <c r="Q69" s="254"/>
      <c r="R69" s="254"/>
      <c r="S69" s="254"/>
      <c r="T69" s="10">
        <f>U68+7</f>
        <v>39680</v>
      </c>
      <c r="U69" s="10"/>
      <c r="V69" s="254"/>
      <c r="W69" s="254"/>
      <c r="X69" s="254"/>
      <c r="Y69" s="26"/>
      <c r="Z69" s="183"/>
      <c r="AA69" s="258"/>
      <c r="AB69" s="258"/>
      <c r="AC69" s="258"/>
    </row>
    <row r="70" spans="1:29" ht="19.5" customHeight="1">
      <c r="A70" s="140" t="s">
        <v>68</v>
      </c>
      <c r="B70" s="140"/>
      <c r="C70" s="140"/>
      <c r="D70" s="140"/>
      <c r="E70" s="225"/>
      <c r="F70" s="256"/>
      <c r="G70" s="241"/>
      <c r="H70" s="256"/>
      <c r="I70" s="241"/>
      <c r="J70" s="256"/>
      <c r="K70" s="100"/>
      <c r="L70" s="140"/>
      <c r="M70" s="140"/>
      <c r="N70" s="254"/>
      <c r="O70" s="254"/>
      <c r="P70" s="254"/>
      <c r="Q70" s="254"/>
      <c r="R70" s="254"/>
      <c r="S70" s="254"/>
      <c r="T70" s="10"/>
      <c r="U70" s="10"/>
      <c r="V70" s="254" t="s">
        <v>179</v>
      </c>
      <c r="W70" s="254">
        <f>U73+7</f>
        <v>39977</v>
      </c>
      <c r="X70" s="254">
        <f>W70+30</f>
        <v>40007</v>
      </c>
      <c r="Y70" s="26"/>
      <c r="Z70" s="255">
        <f>X70+1.5*365</f>
        <v>40554.5</v>
      </c>
      <c r="AA70" s="258"/>
      <c r="AB70" s="258"/>
      <c r="AC70" s="258"/>
    </row>
    <row r="71" spans="1:29" ht="19.5" customHeight="1">
      <c r="A71" s="140"/>
      <c r="B71" s="140"/>
      <c r="C71" s="140"/>
      <c r="D71" s="140"/>
      <c r="E71" s="225"/>
      <c r="F71" s="256"/>
      <c r="G71" s="241"/>
      <c r="H71" s="256"/>
      <c r="I71" s="241"/>
      <c r="J71" s="256"/>
      <c r="K71" s="100"/>
      <c r="L71" s="140"/>
      <c r="M71" s="140"/>
      <c r="N71" s="254"/>
      <c r="O71" s="254"/>
      <c r="P71" s="254"/>
      <c r="Q71" s="254"/>
      <c r="R71" s="254"/>
      <c r="S71" s="254"/>
      <c r="T71" s="10"/>
      <c r="U71" s="10"/>
      <c r="V71" s="254"/>
      <c r="W71" s="254"/>
      <c r="X71" s="254"/>
      <c r="Y71" s="26"/>
      <c r="Z71" s="255"/>
      <c r="AA71" s="258"/>
      <c r="AB71" s="258"/>
      <c r="AC71" s="258"/>
    </row>
    <row r="72" spans="1:29" ht="19.5" customHeight="1">
      <c r="A72" s="140"/>
      <c r="B72" s="140"/>
      <c r="C72" s="140"/>
      <c r="D72" s="140"/>
      <c r="E72" s="225"/>
      <c r="F72" s="256"/>
      <c r="G72" s="241"/>
      <c r="H72" s="256"/>
      <c r="I72" s="241"/>
      <c r="J72" s="256"/>
      <c r="K72" s="100"/>
      <c r="L72" s="140"/>
      <c r="M72" s="140"/>
      <c r="N72" s="254"/>
      <c r="O72" s="254"/>
      <c r="P72" s="254"/>
      <c r="Q72" s="254"/>
      <c r="R72" s="254"/>
      <c r="S72" s="254"/>
      <c r="T72" s="10"/>
      <c r="U72" s="10">
        <v>39948</v>
      </c>
      <c r="V72" s="254"/>
      <c r="W72" s="254"/>
      <c r="X72" s="254"/>
      <c r="Y72" s="26"/>
      <c r="Z72" s="255"/>
      <c r="AA72" s="258"/>
      <c r="AB72" s="258"/>
      <c r="AC72" s="258"/>
    </row>
    <row r="73" spans="1:29" ht="19.5" customHeight="1">
      <c r="A73" s="140"/>
      <c r="B73" s="140"/>
      <c r="C73" s="140"/>
      <c r="D73" s="140"/>
      <c r="E73" s="225"/>
      <c r="F73" s="256"/>
      <c r="G73" s="241"/>
      <c r="H73" s="256"/>
      <c r="I73" s="241"/>
      <c r="J73" s="256"/>
      <c r="K73" s="100"/>
      <c r="L73" s="140"/>
      <c r="M73" s="140"/>
      <c r="N73" s="254"/>
      <c r="O73" s="254"/>
      <c r="P73" s="254"/>
      <c r="Q73" s="254"/>
      <c r="R73" s="254"/>
      <c r="S73" s="254"/>
      <c r="T73" s="10">
        <f>U72+7</f>
        <v>39955</v>
      </c>
      <c r="U73" s="10">
        <f>T73+15</f>
        <v>39970</v>
      </c>
      <c r="V73" s="254"/>
      <c r="W73" s="254"/>
      <c r="X73" s="254"/>
      <c r="Y73" s="26"/>
      <c r="Z73" s="255"/>
      <c r="AA73" s="258"/>
      <c r="AB73" s="258"/>
      <c r="AC73" s="258"/>
    </row>
    <row r="74" spans="1:29" ht="19.5" customHeight="1">
      <c r="A74" s="140" t="s">
        <v>14</v>
      </c>
      <c r="B74" s="140"/>
      <c r="C74" s="140"/>
      <c r="D74" s="140"/>
      <c r="E74" s="225"/>
      <c r="F74" s="256"/>
      <c r="G74" s="241"/>
      <c r="H74" s="256"/>
      <c r="I74" s="241"/>
      <c r="J74" s="256"/>
      <c r="K74" s="100"/>
      <c r="L74" s="140"/>
      <c r="M74" s="140"/>
      <c r="N74" s="254"/>
      <c r="O74" s="255">
        <v>39294</v>
      </c>
      <c r="P74" s="255">
        <v>39294</v>
      </c>
      <c r="Q74" s="255">
        <v>39301</v>
      </c>
      <c r="R74" s="255">
        <v>39307</v>
      </c>
      <c r="S74" s="255">
        <v>39416</v>
      </c>
      <c r="T74" s="10">
        <v>39513</v>
      </c>
      <c r="U74" s="10">
        <v>39533</v>
      </c>
      <c r="V74" s="254"/>
      <c r="W74" s="254"/>
      <c r="X74" s="254"/>
      <c r="Y74" s="26"/>
      <c r="Z74" s="255"/>
      <c r="AA74" s="258"/>
      <c r="AB74" s="258"/>
      <c r="AC74" s="258"/>
    </row>
    <row r="75" spans="1:29" ht="19.5" customHeight="1">
      <c r="A75" s="140"/>
      <c r="B75" s="140"/>
      <c r="C75" s="140"/>
      <c r="D75" s="140"/>
      <c r="E75" s="225"/>
      <c r="F75" s="256"/>
      <c r="G75" s="241"/>
      <c r="H75" s="256"/>
      <c r="I75" s="241"/>
      <c r="J75" s="256"/>
      <c r="K75" s="100"/>
      <c r="L75" s="140"/>
      <c r="M75" s="140"/>
      <c r="N75" s="254"/>
      <c r="O75" s="255"/>
      <c r="P75" s="255"/>
      <c r="Q75" s="255"/>
      <c r="R75" s="255"/>
      <c r="S75" s="255"/>
      <c r="T75" s="10">
        <v>39624</v>
      </c>
      <c r="U75" s="10">
        <v>39580</v>
      </c>
      <c r="V75" s="254"/>
      <c r="W75" s="254"/>
      <c r="X75" s="254"/>
      <c r="Y75" s="26"/>
      <c r="Z75" s="255"/>
      <c r="AA75" s="258"/>
      <c r="AB75" s="258"/>
      <c r="AC75" s="258"/>
    </row>
    <row r="76" spans="1:29" ht="19.5" customHeight="1">
      <c r="A76" s="140"/>
      <c r="B76" s="140"/>
      <c r="C76" s="140"/>
      <c r="D76" s="140"/>
      <c r="E76" s="225"/>
      <c r="F76" s="256"/>
      <c r="G76" s="241"/>
      <c r="H76" s="256"/>
      <c r="I76" s="241"/>
      <c r="J76" s="256"/>
      <c r="K76" s="100"/>
      <c r="L76" s="140"/>
      <c r="M76" s="140"/>
      <c r="N76" s="254"/>
      <c r="O76" s="255"/>
      <c r="P76" s="255"/>
      <c r="Q76" s="255"/>
      <c r="R76" s="255"/>
      <c r="S76" s="255"/>
      <c r="T76" s="10">
        <v>39646</v>
      </c>
      <c r="U76" s="10"/>
      <c r="V76" s="254"/>
      <c r="W76" s="254"/>
      <c r="X76" s="254"/>
      <c r="Y76" s="26"/>
      <c r="Z76" s="255"/>
      <c r="AA76" s="258"/>
      <c r="AB76" s="258"/>
      <c r="AC76" s="258"/>
    </row>
    <row r="77" spans="1:29" ht="19.5" customHeight="1">
      <c r="A77" s="140"/>
      <c r="B77" s="140"/>
      <c r="C77" s="140"/>
      <c r="D77" s="140"/>
      <c r="E77" s="225"/>
      <c r="F77" s="256"/>
      <c r="G77" s="241"/>
      <c r="H77" s="256"/>
      <c r="I77" s="241"/>
      <c r="J77" s="256"/>
      <c r="K77" s="100"/>
      <c r="L77" s="140"/>
      <c r="M77" s="140"/>
      <c r="N77" s="254"/>
      <c r="O77" s="255"/>
      <c r="P77" s="255"/>
      <c r="Q77" s="255"/>
      <c r="R77" s="255"/>
      <c r="S77" s="255"/>
      <c r="T77" s="14"/>
      <c r="U77" s="14"/>
      <c r="V77" s="254"/>
      <c r="W77" s="254"/>
      <c r="X77" s="254"/>
      <c r="Y77" s="26"/>
      <c r="Z77" s="255"/>
      <c r="AA77" s="258"/>
      <c r="AB77" s="258"/>
      <c r="AC77" s="258"/>
    </row>
    <row r="78" spans="1:29" ht="45.75" customHeight="1">
      <c r="A78" s="1" t="s">
        <v>55</v>
      </c>
      <c r="B78" s="140" t="s">
        <v>126</v>
      </c>
      <c r="C78" s="140" t="s">
        <v>189</v>
      </c>
      <c r="D78" s="140"/>
      <c r="E78" s="241">
        <v>5</v>
      </c>
      <c r="F78" s="256">
        <f>E78/48</f>
        <v>0.10416666666666667</v>
      </c>
      <c r="G78" s="241">
        <f>(E78*0.05)+((E78+(E78*0.05))*0.075)</f>
        <v>0.64375</v>
      </c>
      <c r="H78" s="256">
        <f>G78/48</f>
        <v>0.013411458333333334</v>
      </c>
      <c r="I78" s="241">
        <f>E78+G78</f>
        <v>5.64375</v>
      </c>
      <c r="J78" s="256">
        <f>F78+H78</f>
        <v>0.117578125</v>
      </c>
      <c r="K78" s="256"/>
      <c r="L78" s="140"/>
      <c r="M78" s="140" t="s">
        <v>119</v>
      </c>
      <c r="N78" s="257"/>
      <c r="O78" s="257"/>
      <c r="P78" s="257"/>
      <c r="Q78" s="257"/>
      <c r="R78" s="102">
        <v>39979</v>
      </c>
      <c r="S78" s="102">
        <f>R78+30</f>
        <v>40009</v>
      </c>
      <c r="T78" s="102">
        <f>S78+30</f>
        <v>40039</v>
      </c>
      <c r="U78" s="102" t="s">
        <v>66</v>
      </c>
      <c r="V78" s="102"/>
      <c r="W78" s="102">
        <f>T78+15</f>
        <v>40054</v>
      </c>
      <c r="X78" s="102">
        <f>W78+7</f>
        <v>40061</v>
      </c>
      <c r="Y78" s="102"/>
      <c r="Z78" s="102">
        <f>X78+90</f>
        <v>40151</v>
      </c>
      <c r="AA78" s="257"/>
      <c r="AB78" s="257"/>
      <c r="AC78" s="257"/>
    </row>
    <row r="79" spans="1:29" ht="42.75" customHeight="1">
      <c r="A79" s="1" t="s">
        <v>14</v>
      </c>
      <c r="B79" s="140"/>
      <c r="C79" s="140"/>
      <c r="D79" s="140"/>
      <c r="E79" s="241"/>
      <c r="F79" s="256"/>
      <c r="G79" s="241"/>
      <c r="H79" s="256"/>
      <c r="I79" s="241"/>
      <c r="J79" s="256"/>
      <c r="K79" s="256"/>
      <c r="L79" s="140"/>
      <c r="M79" s="140"/>
      <c r="N79" s="198"/>
      <c r="O79" s="198"/>
      <c r="P79" s="198"/>
      <c r="Q79" s="198"/>
      <c r="R79" s="102"/>
      <c r="S79" s="102"/>
      <c r="T79" s="102"/>
      <c r="U79" s="102"/>
      <c r="V79" s="102"/>
      <c r="W79" s="102"/>
      <c r="X79" s="102"/>
      <c r="Y79" s="102"/>
      <c r="Z79" s="102"/>
      <c r="AA79" s="198"/>
      <c r="AB79" s="198"/>
      <c r="AC79" s="198"/>
    </row>
    <row r="80" spans="1:29" ht="18" customHeight="1">
      <c r="A80" s="1" t="s">
        <v>55</v>
      </c>
      <c r="B80" s="140" t="s">
        <v>127</v>
      </c>
      <c r="C80" s="140" t="s">
        <v>190</v>
      </c>
      <c r="D80" s="140"/>
      <c r="E80" s="225">
        <v>5</v>
      </c>
      <c r="F80" s="256">
        <f>E80/48</f>
        <v>0.10416666666666667</v>
      </c>
      <c r="G80" s="241">
        <f>(E80*0.075)+((E80+(E80*0.075))*0.075)</f>
        <v>0.778125</v>
      </c>
      <c r="H80" s="256">
        <f>G80/48</f>
        <v>0.016210937499999998</v>
      </c>
      <c r="I80" s="241">
        <f>E80+G80</f>
        <v>5.778125</v>
      </c>
      <c r="J80" s="256">
        <f>F80+H80</f>
        <v>0.12037760416666667</v>
      </c>
      <c r="K80" s="256"/>
      <c r="L80" s="140"/>
      <c r="M80" s="140" t="s">
        <v>56</v>
      </c>
      <c r="N80" s="255" t="s">
        <v>120</v>
      </c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</row>
    <row r="81" spans="1:29" ht="18" customHeight="1">
      <c r="A81" s="1" t="s">
        <v>13</v>
      </c>
      <c r="B81" s="140"/>
      <c r="C81" s="140"/>
      <c r="D81" s="140"/>
      <c r="E81" s="225"/>
      <c r="F81" s="256"/>
      <c r="G81" s="241"/>
      <c r="H81" s="256"/>
      <c r="I81" s="241"/>
      <c r="J81" s="256"/>
      <c r="K81" s="256"/>
      <c r="L81" s="140"/>
      <c r="M81" s="140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</row>
    <row r="82" spans="1:29" ht="18" customHeight="1">
      <c r="A82" s="1" t="s">
        <v>14</v>
      </c>
      <c r="B82" s="140"/>
      <c r="C82" s="140"/>
      <c r="D82" s="140"/>
      <c r="E82" s="225"/>
      <c r="F82" s="256"/>
      <c r="G82" s="241"/>
      <c r="H82" s="256"/>
      <c r="I82" s="241"/>
      <c r="J82" s="256"/>
      <c r="K82" s="256"/>
      <c r="L82" s="140"/>
      <c r="M82" s="140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</row>
    <row r="83" spans="1:29" ht="18" customHeight="1">
      <c r="A83" s="1" t="s">
        <v>55</v>
      </c>
      <c r="B83" s="140" t="s">
        <v>128</v>
      </c>
      <c r="C83" s="140" t="s">
        <v>129</v>
      </c>
      <c r="D83" s="140"/>
      <c r="E83" s="225">
        <v>10</v>
      </c>
      <c r="F83" s="256">
        <f>E83/48</f>
        <v>0.20833333333333334</v>
      </c>
      <c r="G83" s="241">
        <f>(E83*0.05)+((E83+(E83*0.05))*0.075)</f>
        <v>1.2875</v>
      </c>
      <c r="H83" s="256">
        <f>G83/48</f>
        <v>0.02682291666666667</v>
      </c>
      <c r="I83" s="241">
        <f>E83+G83</f>
        <v>11.2875</v>
      </c>
      <c r="J83" s="256">
        <f>F83+H83</f>
        <v>0.23515625</v>
      </c>
      <c r="K83" s="99"/>
      <c r="L83" s="140"/>
      <c r="M83" s="140" t="s">
        <v>119</v>
      </c>
      <c r="N83" s="255" t="s">
        <v>133</v>
      </c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</row>
    <row r="84" spans="1:29" ht="18" customHeight="1">
      <c r="A84" s="1" t="s">
        <v>13</v>
      </c>
      <c r="B84" s="140"/>
      <c r="C84" s="140"/>
      <c r="D84" s="140"/>
      <c r="E84" s="225"/>
      <c r="F84" s="256"/>
      <c r="G84" s="241"/>
      <c r="H84" s="256"/>
      <c r="I84" s="241"/>
      <c r="J84" s="256"/>
      <c r="K84" s="99"/>
      <c r="L84" s="140"/>
      <c r="M84" s="140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</row>
    <row r="85" spans="1:29" ht="18" customHeight="1">
      <c r="A85" s="1" t="s">
        <v>14</v>
      </c>
      <c r="B85" s="140"/>
      <c r="C85" s="140"/>
      <c r="D85" s="140"/>
      <c r="E85" s="225"/>
      <c r="F85" s="256"/>
      <c r="G85" s="241"/>
      <c r="H85" s="256"/>
      <c r="I85" s="241"/>
      <c r="J85" s="256"/>
      <c r="K85" s="99"/>
      <c r="L85" s="140"/>
      <c r="M85" s="140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</row>
    <row r="86" spans="1:29" ht="58.5" customHeight="1">
      <c r="A86" s="9" t="s">
        <v>12</v>
      </c>
      <c r="B86" s="141" t="s">
        <v>183</v>
      </c>
      <c r="C86" s="141" t="s">
        <v>191</v>
      </c>
      <c r="D86" s="141"/>
      <c r="E86" s="135">
        <v>3.5</v>
      </c>
      <c r="F86" s="143">
        <f>E86/48</f>
        <v>0.07291666666666667</v>
      </c>
      <c r="G86" s="135">
        <f>E86*0.15</f>
        <v>0.525</v>
      </c>
      <c r="H86" s="273">
        <f>G86/48</f>
        <v>0.010937500000000001</v>
      </c>
      <c r="I86" s="135">
        <f>E86+G86</f>
        <v>4.025</v>
      </c>
      <c r="J86" s="143">
        <f>F86+H86</f>
        <v>0.08385416666666667</v>
      </c>
      <c r="K86" s="99"/>
      <c r="L86" s="141">
        <v>6</v>
      </c>
      <c r="M86" s="141" t="s">
        <v>184</v>
      </c>
      <c r="N86" s="98">
        <v>40009</v>
      </c>
      <c r="O86" s="98">
        <f>N86+45</f>
        <v>40054</v>
      </c>
      <c r="P86" s="13" t="s">
        <v>66</v>
      </c>
      <c r="Q86" s="13" t="s">
        <v>185</v>
      </c>
      <c r="R86" s="98">
        <v>40086</v>
      </c>
      <c r="S86" s="98">
        <f>R86+45</f>
        <v>40131</v>
      </c>
      <c r="T86" s="13" t="s">
        <v>186</v>
      </c>
      <c r="U86" s="13" t="s">
        <v>187</v>
      </c>
      <c r="V86" s="13" t="s">
        <v>179</v>
      </c>
      <c r="W86" s="98">
        <v>40267</v>
      </c>
      <c r="X86" s="98">
        <f>W86+15</f>
        <v>40282</v>
      </c>
      <c r="Y86" s="98"/>
      <c r="Z86" s="98">
        <f>X86+180</f>
        <v>40462</v>
      </c>
      <c r="AA86" s="98"/>
      <c r="AB86" s="98"/>
      <c r="AC86" s="98"/>
    </row>
    <row r="87" spans="1:29" ht="18" customHeight="1">
      <c r="A87" s="1" t="s">
        <v>14</v>
      </c>
      <c r="B87" s="142"/>
      <c r="C87" s="142"/>
      <c r="D87" s="142"/>
      <c r="E87" s="180"/>
      <c r="F87" s="134"/>
      <c r="G87" s="180"/>
      <c r="H87" s="274"/>
      <c r="I87" s="180"/>
      <c r="J87" s="134"/>
      <c r="K87" s="99"/>
      <c r="L87" s="142"/>
      <c r="M87" s="142"/>
      <c r="N87" s="112"/>
      <c r="O87" s="112"/>
      <c r="P87" s="112"/>
      <c r="Q87" s="112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1:29" ht="18" customHeight="1">
      <c r="A88" s="9" t="s">
        <v>55</v>
      </c>
      <c r="B88" s="141" t="s">
        <v>130</v>
      </c>
      <c r="C88" s="141" t="s">
        <v>131</v>
      </c>
      <c r="D88" s="141"/>
      <c r="E88" s="135">
        <v>100</v>
      </c>
      <c r="F88" s="143">
        <f>E88/48</f>
        <v>2.0833333333333335</v>
      </c>
      <c r="G88" s="135">
        <f>(E88*0.05)+((E88+(E88*0.05))*0.075)</f>
        <v>12.875</v>
      </c>
      <c r="H88" s="143">
        <f>G88/48</f>
        <v>0.2682291666666667</v>
      </c>
      <c r="I88" s="135">
        <f>E88+G88</f>
        <v>112.875</v>
      </c>
      <c r="J88" s="143">
        <f>F88+H88</f>
        <v>2.3515625</v>
      </c>
      <c r="K88" s="99"/>
      <c r="L88" s="141"/>
      <c r="M88" s="141" t="s">
        <v>56</v>
      </c>
      <c r="N88" s="261" t="s">
        <v>132</v>
      </c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3"/>
    </row>
    <row r="89" spans="1:29" ht="18" customHeight="1">
      <c r="A89" s="1" t="s">
        <v>13</v>
      </c>
      <c r="B89" s="212"/>
      <c r="C89" s="212"/>
      <c r="D89" s="212"/>
      <c r="E89" s="226"/>
      <c r="F89" s="244"/>
      <c r="G89" s="226"/>
      <c r="H89" s="244"/>
      <c r="I89" s="226"/>
      <c r="J89" s="244"/>
      <c r="K89" s="99"/>
      <c r="L89" s="212"/>
      <c r="M89" s="212"/>
      <c r="N89" s="264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6"/>
    </row>
    <row r="90" spans="1:29" ht="18" customHeight="1">
      <c r="A90" s="1" t="s">
        <v>14</v>
      </c>
      <c r="B90" s="142"/>
      <c r="C90" s="142"/>
      <c r="D90" s="142"/>
      <c r="E90" s="180"/>
      <c r="F90" s="134"/>
      <c r="G90" s="180"/>
      <c r="H90" s="134"/>
      <c r="I90" s="180"/>
      <c r="J90" s="134"/>
      <c r="K90" s="99"/>
      <c r="L90" s="142"/>
      <c r="M90" s="142"/>
      <c r="N90" s="267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9"/>
    </row>
    <row r="91" spans="1:29" ht="63" customHeight="1">
      <c r="A91" s="9" t="s">
        <v>12</v>
      </c>
      <c r="B91" s="141"/>
      <c r="C91" s="141" t="s">
        <v>180</v>
      </c>
      <c r="D91" s="141"/>
      <c r="E91" s="135"/>
      <c r="F91" s="143"/>
      <c r="G91" s="135"/>
      <c r="H91" s="143"/>
      <c r="I91" s="135"/>
      <c r="J91" s="143"/>
      <c r="K91" s="99"/>
      <c r="L91" s="141">
        <v>12</v>
      </c>
      <c r="M91" s="141" t="s">
        <v>56</v>
      </c>
      <c r="N91" s="112"/>
      <c r="O91" s="112"/>
      <c r="P91" s="98">
        <v>39933</v>
      </c>
      <c r="Q91" s="13" t="s">
        <v>178</v>
      </c>
      <c r="R91" s="98">
        <v>40009</v>
      </c>
      <c r="S91" s="98">
        <f>R91+45</f>
        <v>40054</v>
      </c>
      <c r="T91" s="13" t="s">
        <v>181</v>
      </c>
      <c r="U91" s="13" t="s">
        <v>182</v>
      </c>
      <c r="V91" s="13" t="s">
        <v>179</v>
      </c>
      <c r="W91" s="98">
        <v>40208</v>
      </c>
      <c r="X91" s="98">
        <f>W91+15</f>
        <v>40223</v>
      </c>
      <c r="Y91" s="98"/>
      <c r="Z91" s="98">
        <v>40587</v>
      </c>
      <c r="AA91" s="98"/>
      <c r="AB91" s="98"/>
      <c r="AC91" s="98"/>
    </row>
    <row r="92" spans="1:29" ht="18" customHeight="1">
      <c r="A92" s="1" t="s">
        <v>14</v>
      </c>
      <c r="B92" s="142"/>
      <c r="C92" s="142"/>
      <c r="D92" s="142"/>
      <c r="E92" s="180"/>
      <c r="F92" s="134"/>
      <c r="G92" s="180"/>
      <c r="H92" s="134"/>
      <c r="I92" s="180"/>
      <c r="J92" s="134"/>
      <c r="K92" s="99"/>
      <c r="L92" s="142"/>
      <c r="M92" s="142"/>
      <c r="N92" s="112"/>
      <c r="O92" s="112"/>
      <c r="P92" s="112"/>
      <c r="Q92" s="112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20" ht="18" customHeight="1">
      <c r="A93" s="89" t="s">
        <v>34</v>
      </c>
      <c r="B93" s="89"/>
      <c r="C93" s="89"/>
      <c r="E93" s="89"/>
      <c r="F93" s="89" t="s">
        <v>35</v>
      </c>
      <c r="G93" s="89"/>
      <c r="H93" s="89"/>
      <c r="I93" s="89"/>
      <c r="J93" s="89"/>
      <c r="K93" s="89"/>
      <c r="L93" s="89"/>
      <c r="M93" s="89" t="s">
        <v>36</v>
      </c>
      <c r="N93" s="89"/>
      <c r="O93" s="89"/>
      <c r="P93" s="89"/>
      <c r="Q93" s="89" t="s">
        <v>37</v>
      </c>
      <c r="R93" s="89"/>
      <c r="S93" s="89"/>
      <c r="T93" s="90"/>
    </row>
    <row r="94" spans="1:20" ht="18" customHeight="1">
      <c r="A94" s="89" t="s">
        <v>38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90"/>
    </row>
    <row r="95" spans="1:20" ht="18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</row>
    <row r="96" spans="1:20" ht="18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1:20" ht="18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mergeCells count="378">
    <mergeCell ref="M91:M92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AC50:AC53"/>
    <mergeCell ref="B46:B53"/>
    <mergeCell ref="C46:C53"/>
    <mergeCell ref="D7:D53"/>
    <mergeCell ref="E7:E53"/>
    <mergeCell ref="F7:F53"/>
    <mergeCell ref="G7:G53"/>
    <mergeCell ref="H7:H53"/>
    <mergeCell ref="I7:I53"/>
    <mergeCell ref="X50:X53"/>
    <mergeCell ref="AA50:AA53"/>
    <mergeCell ref="AB50:AB53"/>
    <mergeCell ref="R50:R53"/>
    <mergeCell ref="S50:S53"/>
    <mergeCell ref="V50:V53"/>
    <mergeCell ref="W50:W53"/>
    <mergeCell ref="O50:O53"/>
    <mergeCell ref="P50:P53"/>
    <mergeCell ref="Q50:Q53"/>
    <mergeCell ref="Z50:Z53"/>
    <mergeCell ref="A50:A53"/>
    <mergeCell ref="J7:J53"/>
    <mergeCell ref="L46:L53"/>
    <mergeCell ref="B91:B92"/>
    <mergeCell ref="C91:C92"/>
    <mergeCell ref="D91:D92"/>
    <mergeCell ref="E91:E92"/>
    <mergeCell ref="F91:F92"/>
    <mergeCell ref="G91:G92"/>
    <mergeCell ref="L86:L87"/>
    <mergeCell ref="B7:B45"/>
    <mergeCell ref="C7:C45"/>
    <mergeCell ref="M46:M53"/>
    <mergeCell ref="M7:M45"/>
    <mergeCell ref="K9:K17"/>
    <mergeCell ref="A2:AC2"/>
    <mergeCell ref="P26:P29"/>
    <mergeCell ref="O7:O9"/>
    <mergeCell ref="AA38:AC41"/>
    <mergeCell ref="N34:N37"/>
    <mergeCell ref="O34:O37"/>
    <mergeCell ref="AA34:AA37"/>
    <mergeCell ref="O38:O41"/>
    <mergeCell ref="N38:N41"/>
    <mergeCell ref="N7:N9"/>
    <mergeCell ref="R74:R77"/>
    <mergeCell ref="S74:S77"/>
    <mergeCell ref="V66:V69"/>
    <mergeCell ref="V70:V73"/>
    <mergeCell ref="R66:R69"/>
    <mergeCell ref="R70:R73"/>
    <mergeCell ref="S70:S73"/>
    <mergeCell ref="AC66:AC69"/>
    <mergeCell ref="O66:O69"/>
    <mergeCell ref="N66:N69"/>
    <mergeCell ref="S62:S65"/>
    <mergeCell ref="W62:W65"/>
    <mergeCell ref="V62:V65"/>
    <mergeCell ref="Q66:Q69"/>
    <mergeCell ref="AC70:AC73"/>
    <mergeCell ref="Z62:Z65"/>
    <mergeCell ref="AC58:AC61"/>
    <mergeCell ref="AA62:AA65"/>
    <mergeCell ref="AB62:AB65"/>
    <mergeCell ref="Z66:Z69"/>
    <mergeCell ref="AC62:AC65"/>
    <mergeCell ref="AA58:AA61"/>
    <mergeCell ref="AB58:AB61"/>
    <mergeCell ref="AB66:AB69"/>
    <mergeCell ref="AC74:AC77"/>
    <mergeCell ref="A58:A61"/>
    <mergeCell ref="A66:A69"/>
    <mergeCell ref="AA66:AA69"/>
    <mergeCell ref="N74:N77"/>
    <mergeCell ref="O74:O77"/>
    <mergeCell ref="P74:P77"/>
    <mergeCell ref="E54:E77"/>
    <mergeCell ref="X58:X61"/>
    <mergeCell ref="S58:S61"/>
    <mergeCell ref="W58:W61"/>
    <mergeCell ref="Z58:Z61"/>
    <mergeCell ref="V58:V61"/>
    <mergeCell ref="AB74:AB77"/>
    <mergeCell ref="AA70:AA73"/>
    <mergeCell ref="AB70:AB73"/>
    <mergeCell ref="X62:X65"/>
    <mergeCell ref="W66:W69"/>
    <mergeCell ref="X66:X69"/>
    <mergeCell ref="V74:V77"/>
    <mergeCell ref="F54:F77"/>
    <mergeCell ref="N70:N73"/>
    <mergeCell ref="O54:O57"/>
    <mergeCell ref="N58:N61"/>
    <mergeCell ref="N62:N65"/>
    <mergeCell ref="O62:O65"/>
    <mergeCell ref="V46:V49"/>
    <mergeCell ref="P7:P9"/>
    <mergeCell ref="V22:V25"/>
    <mergeCell ref="U7:U9"/>
    <mergeCell ref="Q26:Q29"/>
    <mergeCell ref="R18:R21"/>
    <mergeCell ref="R14:R17"/>
    <mergeCell ref="V18:V21"/>
    <mergeCell ref="V10:V13"/>
    <mergeCell ref="P42:P45"/>
    <mergeCell ref="V30:V33"/>
    <mergeCell ref="V34:V37"/>
    <mergeCell ref="X30:X33"/>
    <mergeCell ref="V38:V41"/>
    <mergeCell ref="Q34:Q37"/>
    <mergeCell ref="Q30:Q33"/>
    <mergeCell ref="O30:O33"/>
    <mergeCell ref="P34:P37"/>
    <mergeCell ref="P30:P33"/>
    <mergeCell ref="Z74:Z77"/>
    <mergeCell ref="AA74:AA77"/>
    <mergeCell ref="A62:A65"/>
    <mergeCell ref="C54:C77"/>
    <mergeCell ref="R62:R65"/>
    <mergeCell ref="Q62:Q65"/>
    <mergeCell ref="A54:A57"/>
    <mergeCell ref="N54:N57"/>
    <mergeCell ref="R54:R57"/>
    <mergeCell ref="S66:S69"/>
    <mergeCell ref="AC54:AC57"/>
    <mergeCell ref="S54:S57"/>
    <mergeCell ref="V54:V57"/>
    <mergeCell ref="W54:W57"/>
    <mergeCell ref="X54:X57"/>
    <mergeCell ref="Z54:Z57"/>
    <mergeCell ref="AA54:AA57"/>
    <mergeCell ref="AB54:AB57"/>
    <mergeCell ref="P10:P13"/>
    <mergeCell ref="P18:P21"/>
    <mergeCell ref="N10:N13"/>
    <mergeCell ref="P22:P25"/>
    <mergeCell ref="O18:O21"/>
    <mergeCell ref="O10:O13"/>
    <mergeCell ref="N26:N29"/>
    <mergeCell ref="Q14:Q17"/>
    <mergeCell ref="Q18:Q21"/>
    <mergeCell ref="O26:O29"/>
    <mergeCell ref="N14:N17"/>
    <mergeCell ref="N18:N21"/>
    <mergeCell ref="O14:O17"/>
    <mergeCell ref="P14:P17"/>
    <mergeCell ref="N22:N25"/>
    <mergeCell ref="O22:O25"/>
    <mergeCell ref="N30:N33"/>
    <mergeCell ref="O70:O73"/>
    <mergeCell ref="P70:P73"/>
    <mergeCell ref="P38:P41"/>
    <mergeCell ref="O42:O45"/>
    <mergeCell ref="P66:P69"/>
    <mergeCell ref="N42:N45"/>
    <mergeCell ref="P58:P61"/>
    <mergeCell ref="P62:P65"/>
    <mergeCell ref="N50:N53"/>
    <mergeCell ref="R46:R49"/>
    <mergeCell ref="R42:R45"/>
    <mergeCell ref="R22:R25"/>
    <mergeCell ref="S22:S25"/>
    <mergeCell ref="R30:R33"/>
    <mergeCell ref="S42:S45"/>
    <mergeCell ref="R34:R37"/>
    <mergeCell ref="S34:S37"/>
    <mergeCell ref="R38:R41"/>
    <mergeCell ref="S30:S33"/>
    <mergeCell ref="AA42:AA45"/>
    <mergeCell ref="X42:X45"/>
    <mergeCell ref="W34:W37"/>
    <mergeCell ref="X22:X25"/>
    <mergeCell ref="Z34:Z37"/>
    <mergeCell ref="W30:W33"/>
    <mergeCell ref="X34:X37"/>
    <mergeCell ref="Z42:Z45"/>
    <mergeCell ref="Z30:Z33"/>
    <mergeCell ref="AA30:AA33"/>
    <mergeCell ref="AB18:AB21"/>
    <mergeCell ref="AB22:AB25"/>
    <mergeCell ref="AB42:AB45"/>
    <mergeCell ref="AB14:AB17"/>
    <mergeCell ref="AB30:AB33"/>
    <mergeCell ref="AB34:AB37"/>
    <mergeCell ref="H88:H90"/>
    <mergeCell ref="I88:I90"/>
    <mergeCell ref="J88:J90"/>
    <mergeCell ref="L88:L90"/>
    <mergeCell ref="N83:AC85"/>
    <mergeCell ref="M88:M90"/>
    <mergeCell ref="AC42:AC45"/>
    <mergeCell ref="AC14:AC17"/>
    <mergeCell ref="AC18:AC21"/>
    <mergeCell ref="AC22:AC25"/>
    <mergeCell ref="AC26:AC29"/>
    <mergeCell ref="AC34:AC37"/>
    <mergeCell ref="AC30:AC33"/>
    <mergeCell ref="X14:X17"/>
    <mergeCell ref="Z7:Z9"/>
    <mergeCell ref="AA10:AA13"/>
    <mergeCell ref="Z10:Z13"/>
    <mergeCell ref="X10:X13"/>
    <mergeCell ref="X7:X9"/>
    <mergeCell ref="V14:V17"/>
    <mergeCell ref="W14:W17"/>
    <mergeCell ref="AA18:AA21"/>
    <mergeCell ref="AA14:AA17"/>
    <mergeCell ref="AA22:AA25"/>
    <mergeCell ref="AA26:AA29"/>
    <mergeCell ref="I78:I79"/>
    <mergeCell ref="L78:L79"/>
    <mergeCell ref="M78:M79"/>
    <mergeCell ref="M54:M77"/>
    <mergeCell ref="V42:V45"/>
    <mergeCell ref="R58:R61"/>
    <mergeCell ref="Q58:Q61"/>
    <mergeCell ref="S46:S49"/>
    <mergeCell ref="F78:F79"/>
    <mergeCell ref="L54:L77"/>
    <mergeCell ref="F80:F82"/>
    <mergeCell ref="G80:G82"/>
    <mergeCell ref="H78:H79"/>
    <mergeCell ref="J78:J79"/>
    <mergeCell ref="G78:G79"/>
    <mergeCell ref="K78:K79"/>
    <mergeCell ref="G54:G77"/>
    <mergeCell ref="H54:H77"/>
    <mergeCell ref="M80:M82"/>
    <mergeCell ref="N80:AC82"/>
    <mergeCell ref="Z70:Z73"/>
    <mergeCell ref="Z14:Z17"/>
    <mergeCell ref="S26:S29"/>
    <mergeCell ref="S14:S17"/>
    <mergeCell ref="W22:W25"/>
    <mergeCell ref="Q38:Q41"/>
    <mergeCell ref="Q54:Q57"/>
    <mergeCell ref="Q22:Q25"/>
    <mergeCell ref="B78:B79"/>
    <mergeCell ref="D78:D79"/>
    <mergeCell ref="E78:E79"/>
    <mergeCell ref="C78:C79"/>
    <mergeCell ref="H83:H85"/>
    <mergeCell ref="M83:M85"/>
    <mergeCell ref="L80:L82"/>
    <mergeCell ref="K80:K82"/>
    <mergeCell ref="I83:I85"/>
    <mergeCell ref="J83:J85"/>
    <mergeCell ref="J80:J82"/>
    <mergeCell ref="L83:L85"/>
    <mergeCell ref="H80:H82"/>
    <mergeCell ref="I80:I82"/>
    <mergeCell ref="B83:B85"/>
    <mergeCell ref="C83:C85"/>
    <mergeCell ref="G83:G85"/>
    <mergeCell ref="D83:D85"/>
    <mergeCell ref="E83:E85"/>
    <mergeCell ref="F83:F85"/>
    <mergeCell ref="E80:E82"/>
    <mergeCell ref="D80:D82"/>
    <mergeCell ref="B80:B82"/>
    <mergeCell ref="C80:C82"/>
    <mergeCell ref="A4:A5"/>
    <mergeCell ref="B4:B5"/>
    <mergeCell ref="R4:S4"/>
    <mergeCell ref="N4:N5"/>
    <mergeCell ref="O4:O5"/>
    <mergeCell ref="P4:P5"/>
    <mergeCell ref="C4:M4"/>
    <mergeCell ref="Q4:Q5"/>
    <mergeCell ref="Q10:Q11"/>
    <mergeCell ref="V7:V9"/>
    <mergeCell ref="R10:R13"/>
    <mergeCell ref="S10:S13"/>
    <mergeCell ref="Q7:Q9"/>
    <mergeCell ref="S7:S9"/>
    <mergeCell ref="Q12:Q13"/>
    <mergeCell ref="AA4:AA5"/>
    <mergeCell ref="AB4:AB5"/>
    <mergeCell ref="AC4:AC5"/>
    <mergeCell ref="AC7:AC9"/>
    <mergeCell ref="AA7:AA9"/>
    <mergeCell ref="AB7:AB9"/>
    <mergeCell ref="N88:AC90"/>
    <mergeCell ref="R7:R9"/>
    <mergeCell ref="W42:W45"/>
    <mergeCell ref="W26:W29"/>
    <mergeCell ref="V26:V29"/>
    <mergeCell ref="S18:S21"/>
    <mergeCell ref="R26:R29"/>
    <mergeCell ref="W18:W21"/>
    <mergeCell ref="AC10:AC13"/>
    <mergeCell ref="AB10:AB13"/>
    <mergeCell ref="W10:W13"/>
    <mergeCell ref="T7:T9"/>
    <mergeCell ref="V4:V5"/>
    <mergeCell ref="X4:X5"/>
    <mergeCell ref="W7:W9"/>
    <mergeCell ref="T4:T5"/>
    <mergeCell ref="U4:U5"/>
    <mergeCell ref="Z4:Z5"/>
    <mergeCell ref="W38:W41"/>
    <mergeCell ref="X38:X41"/>
    <mergeCell ref="Z38:Z41"/>
    <mergeCell ref="X26:X29"/>
    <mergeCell ref="Z26:Z29"/>
    <mergeCell ref="Z22:Z25"/>
    <mergeCell ref="X18:X21"/>
    <mergeCell ref="Z18:Z21"/>
    <mergeCell ref="W4:W5"/>
    <mergeCell ref="A1:AC1"/>
    <mergeCell ref="A3:AC3"/>
    <mergeCell ref="AB26:AB29"/>
    <mergeCell ref="B88:B90"/>
    <mergeCell ref="C88:C90"/>
    <mergeCell ref="D88:D90"/>
    <mergeCell ref="E88:E90"/>
    <mergeCell ref="F88:F90"/>
    <mergeCell ref="G88:G90"/>
    <mergeCell ref="M86:M87"/>
    <mergeCell ref="AB78:AB79"/>
    <mergeCell ref="AC78:AC79"/>
    <mergeCell ref="N78:N79"/>
    <mergeCell ref="O78:O79"/>
    <mergeCell ref="P78:P79"/>
    <mergeCell ref="Q78:Q79"/>
    <mergeCell ref="AA78:AA79"/>
    <mergeCell ref="W70:W73"/>
    <mergeCell ref="X70:X73"/>
    <mergeCell ref="W74:W77"/>
    <mergeCell ref="X74:X77"/>
    <mergeCell ref="Q70:Q73"/>
    <mergeCell ref="A70:A73"/>
    <mergeCell ref="I54:I77"/>
    <mergeCell ref="J54:J77"/>
    <mergeCell ref="P54:P57"/>
    <mergeCell ref="O58:O61"/>
    <mergeCell ref="B54:B77"/>
    <mergeCell ref="D54:D77"/>
    <mergeCell ref="Q74:Q77"/>
    <mergeCell ref="A74:A77"/>
    <mergeCell ref="A7:A9"/>
    <mergeCell ref="A42:A45"/>
    <mergeCell ref="A10:A13"/>
    <mergeCell ref="A14:A17"/>
    <mergeCell ref="A18:A21"/>
    <mergeCell ref="A22:A25"/>
    <mergeCell ref="A26:A29"/>
    <mergeCell ref="A30:A33"/>
    <mergeCell ref="A38:A41"/>
    <mergeCell ref="A34:A37"/>
    <mergeCell ref="H91:H92"/>
    <mergeCell ref="I91:I92"/>
    <mergeCell ref="J91:J92"/>
    <mergeCell ref="L91:L92"/>
    <mergeCell ref="A46:A49"/>
    <mergeCell ref="N46:N49"/>
    <mergeCell ref="O46:O49"/>
    <mergeCell ref="P46:P49"/>
    <mergeCell ref="AB46:AB49"/>
    <mergeCell ref="AC46:AC49"/>
    <mergeCell ref="L7:L45"/>
    <mergeCell ref="W46:W49"/>
    <mergeCell ref="X46:X49"/>
    <mergeCell ref="Z46:Z49"/>
    <mergeCell ref="AA46:AA49"/>
    <mergeCell ref="Q46:Q49"/>
    <mergeCell ref="S38:S41"/>
    <mergeCell ref="Q42:Q45"/>
  </mergeCells>
  <printOptions/>
  <pageMargins left="0.5" right="0" top="0.5" bottom="0.5" header="0.5" footer="0.25"/>
  <pageSetup horizontalDpi="300" verticalDpi="300" orientation="landscape" paperSize="9" scale="50" r:id="rId1"/>
  <rowBreaks count="2" manualBreakCount="2">
    <brk id="45" max="28" man="1"/>
    <brk id="77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"/>
  <sheetViews>
    <sheetView tabSelected="1" view="pageBreakPreview" zoomScaleSheetLayoutView="100" workbookViewId="0" topLeftCell="Q1">
      <selection activeCell="AG5" sqref="AG5"/>
    </sheetView>
  </sheetViews>
  <sheetFormatPr defaultColWidth="9.140625" defaultRowHeight="12.75"/>
  <cols>
    <col min="1" max="1" width="4.57421875" style="20" customWidth="1"/>
    <col min="2" max="2" width="4.28125" style="20" hidden="1" customWidth="1"/>
    <col min="3" max="3" width="7.28125" style="20" customWidth="1"/>
    <col min="4" max="4" width="3.57421875" style="20" bestFit="1" customWidth="1"/>
    <col min="5" max="5" width="19.00390625" style="20" customWidth="1"/>
    <col min="6" max="6" width="6.28125" style="20" customWidth="1"/>
    <col min="7" max="7" width="6.57421875" style="20" customWidth="1"/>
    <col min="8" max="8" width="6.7109375" style="20" customWidth="1"/>
    <col min="9" max="9" width="7.421875" style="20" customWidth="1"/>
    <col min="10" max="10" width="6.8515625" style="20" customWidth="1"/>
    <col min="11" max="11" width="7.00390625" style="20" customWidth="1"/>
    <col min="12" max="12" width="6.8515625" style="20" customWidth="1"/>
    <col min="13" max="13" width="5.7109375" style="20" customWidth="1"/>
    <col min="14" max="14" width="6.140625" style="20" customWidth="1"/>
    <col min="15" max="15" width="11.57421875" style="20" customWidth="1"/>
    <col min="16" max="16" width="11.421875" style="20" customWidth="1"/>
    <col min="17" max="17" width="12.421875" style="20" customWidth="1"/>
    <col min="18" max="18" width="9.421875" style="20" customWidth="1"/>
    <col min="19" max="20" width="11.421875" style="20" customWidth="1"/>
    <col min="21" max="21" width="11.00390625" style="20" customWidth="1"/>
    <col min="22" max="22" width="10.8515625" style="20" customWidth="1"/>
    <col min="23" max="23" width="11.140625" style="20" customWidth="1"/>
    <col min="24" max="24" width="11.00390625" style="20" customWidth="1"/>
    <col min="25" max="25" width="8.140625" style="20" customWidth="1"/>
    <col min="26" max="26" width="9.8515625" style="20" customWidth="1"/>
    <col min="27" max="27" width="9.28125" style="20" customWidth="1"/>
    <col min="28" max="28" width="13.140625" style="20" customWidth="1"/>
    <col min="29" max="16384" width="9.140625" style="20" customWidth="1"/>
  </cols>
  <sheetData>
    <row r="1" spans="1:28" ht="18">
      <c r="A1" s="168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18">
      <c r="A2" s="169" t="s">
        <v>155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ht="18">
      <c r="A3" s="169" t="s">
        <v>141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ht="12.75" customHeight="1">
      <c r="A4" s="1"/>
      <c r="B4" s="1"/>
      <c r="C4" s="136" t="s">
        <v>16</v>
      </c>
      <c r="D4" s="137" t="s">
        <v>142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6" t="s">
        <v>143</v>
      </c>
      <c r="P4" s="136" t="s">
        <v>18</v>
      </c>
      <c r="Q4" s="136" t="s">
        <v>144</v>
      </c>
      <c r="R4" s="136" t="s">
        <v>103</v>
      </c>
      <c r="S4" s="136" t="s">
        <v>8</v>
      </c>
      <c r="T4" s="137" t="s">
        <v>6</v>
      </c>
      <c r="U4" s="137"/>
      <c r="V4" s="136" t="s">
        <v>145</v>
      </c>
      <c r="W4" s="136" t="s">
        <v>146</v>
      </c>
      <c r="X4" s="136" t="s">
        <v>21</v>
      </c>
      <c r="Y4" s="136" t="s">
        <v>147</v>
      </c>
      <c r="Z4" s="136" t="s">
        <v>50</v>
      </c>
      <c r="AA4" s="136" t="s">
        <v>148</v>
      </c>
      <c r="AB4" s="136" t="s">
        <v>149</v>
      </c>
    </row>
    <row r="5" spans="1:28" ht="145.5" customHeight="1">
      <c r="A5" s="1"/>
      <c r="B5" s="1"/>
      <c r="C5" s="136"/>
      <c r="D5" s="19" t="s">
        <v>11</v>
      </c>
      <c r="E5" s="1" t="s">
        <v>142</v>
      </c>
      <c r="F5" s="23" t="s">
        <v>150</v>
      </c>
      <c r="G5" s="23" t="s">
        <v>0</v>
      </c>
      <c r="H5" s="23" t="s">
        <v>1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151</v>
      </c>
      <c r="O5" s="136"/>
      <c r="P5" s="136"/>
      <c r="Q5" s="136"/>
      <c r="R5" s="136"/>
      <c r="S5" s="136"/>
      <c r="T5" s="19" t="s">
        <v>4</v>
      </c>
      <c r="U5" s="19" t="s">
        <v>152</v>
      </c>
      <c r="V5" s="136"/>
      <c r="W5" s="136"/>
      <c r="X5" s="136"/>
      <c r="Y5" s="136"/>
      <c r="Z5" s="136"/>
      <c r="AA5" s="136"/>
      <c r="AB5" s="136"/>
    </row>
    <row r="6" spans="1:28" ht="12.75">
      <c r="A6" s="17">
        <v>1</v>
      </c>
      <c r="B6" s="17"/>
      <c r="C6" s="17">
        <v>2</v>
      </c>
      <c r="D6" s="17">
        <v>3</v>
      </c>
      <c r="E6" s="24">
        <v>4</v>
      </c>
      <c r="F6" s="17">
        <v>5</v>
      </c>
      <c r="G6" s="17">
        <v>6</v>
      </c>
      <c r="H6" s="24">
        <v>7</v>
      </c>
      <c r="I6" s="17">
        <v>8</v>
      </c>
      <c r="J6" s="17">
        <v>9</v>
      </c>
      <c r="K6" s="24">
        <v>10</v>
      </c>
      <c r="L6" s="17">
        <v>11</v>
      </c>
      <c r="M6" s="17">
        <v>12</v>
      </c>
      <c r="N6" s="24">
        <v>13</v>
      </c>
      <c r="O6" s="17">
        <v>14</v>
      </c>
      <c r="P6" s="17">
        <v>15</v>
      </c>
      <c r="Q6" s="24">
        <v>16</v>
      </c>
      <c r="R6" s="17">
        <v>17</v>
      </c>
      <c r="S6" s="24">
        <v>18</v>
      </c>
      <c r="T6" s="17">
        <v>19</v>
      </c>
      <c r="U6" s="24">
        <v>20</v>
      </c>
      <c r="V6" s="24">
        <v>21</v>
      </c>
      <c r="W6" s="24">
        <v>22</v>
      </c>
      <c r="X6" s="17">
        <v>23</v>
      </c>
      <c r="Y6" s="24">
        <v>24</v>
      </c>
      <c r="Z6" s="24">
        <v>25</v>
      </c>
      <c r="AA6" s="24">
        <v>26</v>
      </c>
      <c r="AB6" s="17">
        <v>27</v>
      </c>
    </row>
    <row r="7" spans="1:28" ht="25.5" customHeight="1">
      <c r="A7" s="234" t="s">
        <v>153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6"/>
    </row>
    <row r="8" spans="1:28" ht="45.75" customHeight="1">
      <c r="A8" s="56"/>
      <c r="B8" s="56"/>
      <c r="C8" s="56"/>
      <c r="D8" s="56"/>
      <c r="E8" s="72" t="s">
        <v>156</v>
      </c>
      <c r="F8" s="72"/>
      <c r="G8" s="73">
        <v>50</v>
      </c>
      <c r="H8" s="74">
        <f>G8/48</f>
        <v>1.0416666666666667</v>
      </c>
      <c r="I8" s="74">
        <f>(G9*0.075)+((G9+(G9*0.075))*0.075)</f>
        <v>0.2334375</v>
      </c>
      <c r="J8" s="74">
        <f>I8/48</f>
        <v>0.0048632812499999995</v>
      </c>
      <c r="K8" s="73">
        <f>G9+I9</f>
        <v>1.5</v>
      </c>
      <c r="L8" s="73">
        <f>K9/48</f>
        <v>0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24.75" customHeight="1">
      <c r="A9" s="9" t="s">
        <v>12</v>
      </c>
      <c r="B9" s="104" t="s">
        <v>12</v>
      </c>
      <c r="C9" s="283" t="s">
        <v>154</v>
      </c>
      <c r="D9" s="285"/>
      <c r="E9" s="191" t="s">
        <v>95</v>
      </c>
      <c r="F9" s="283"/>
      <c r="G9" s="281">
        <v>1.5</v>
      </c>
      <c r="H9" s="281"/>
      <c r="I9" s="281"/>
      <c r="J9" s="281"/>
      <c r="K9" s="281"/>
      <c r="L9" s="281"/>
      <c r="M9" s="191">
        <v>1</v>
      </c>
      <c r="N9" s="197"/>
      <c r="O9" s="275" t="s">
        <v>158</v>
      </c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7"/>
    </row>
    <row r="10" spans="1:28" ht="28.5" customHeight="1">
      <c r="A10" s="1" t="s">
        <v>14</v>
      </c>
      <c r="B10" s="104"/>
      <c r="C10" s="284"/>
      <c r="D10" s="286"/>
      <c r="E10" s="193"/>
      <c r="F10" s="284"/>
      <c r="G10" s="282"/>
      <c r="H10" s="282"/>
      <c r="I10" s="282"/>
      <c r="J10" s="282"/>
      <c r="K10" s="282"/>
      <c r="L10" s="282"/>
      <c r="M10" s="193"/>
      <c r="N10" s="197"/>
      <c r="O10" s="278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</row>
    <row r="11" spans="1:28" ht="24.75" customHeight="1">
      <c r="A11" s="9" t="s">
        <v>12</v>
      </c>
      <c r="B11" s="104" t="s">
        <v>12</v>
      </c>
      <c r="C11" s="283" t="s">
        <v>154</v>
      </c>
      <c r="D11" s="285"/>
      <c r="E11" s="191" t="s">
        <v>157</v>
      </c>
      <c r="F11" s="283"/>
      <c r="G11" s="197">
        <v>48.5</v>
      </c>
      <c r="H11" s="281"/>
      <c r="I11" s="281"/>
      <c r="J11" s="281"/>
      <c r="K11" s="281"/>
      <c r="L11" s="281"/>
      <c r="M11" s="191">
        <v>2</v>
      </c>
      <c r="N11" s="197" t="s">
        <v>194</v>
      </c>
      <c r="O11" s="105"/>
      <c r="P11" s="106">
        <v>40056</v>
      </c>
      <c r="Q11" s="106">
        <f>P11</f>
        <v>40056</v>
      </c>
      <c r="R11" s="99"/>
      <c r="S11" s="106">
        <f>Q11+30</f>
        <v>40086</v>
      </c>
      <c r="T11" s="13">
        <f>S11+7</f>
        <v>40093</v>
      </c>
      <c r="U11" s="107">
        <f>T11+45</f>
        <v>40138</v>
      </c>
      <c r="V11" s="13">
        <f>U11+30</f>
        <v>40168</v>
      </c>
      <c r="W11" s="101">
        <f>V11+15</f>
        <v>40183</v>
      </c>
      <c r="X11" s="101">
        <f>W11+7</f>
        <v>40190</v>
      </c>
      <c r="Y11" s="231"/>
      <c r="Z11" s="237"/>
      <c r="AA11" s="231"/>
      <c r="AB11" s="108">
        <f>X11+7</f>
        <v>40197</v>
      </c>
    </row>
    <row r="12" spans="1:28" ht="24.75" customHeight="1">
      <c r="A12" s="1" t="s">
        <v>14</v>
      </c>
      <c r="B12" s="104"/>
      <c r="C12" s="284"/>
      <c r="D12" s="286"/>
      <c r="E12" s="193"/>
      <c r="F12" s="284"/>
      <c r="G12" s="197"/>
      <c r="H12" s="282"/>
      <c r="I12" s="282"/>
      <c r="J12" s="282"/>
      <c r="K12" s="282"/>
      <c r="L12" s="282"/>
      <c r="M12" s="193"/>
      <c r="N12" s="197"/>
      <c r="O12" s="109"/>
      <c r="P12" s="102"/>
      <c r="Q12" s="102"/>
      <c r="R12" s="110"/>
      <c r="S12" s="102"/>
      <c r="T12" s="41"/>
      <c r="U12" s="111"/>
      <c r="V12" s="41"/>
      <c r="W12" s="112"/>
      <c r="X12" s="102"/>
      <c r="Y12" s="233"/>
      <c r="Z12" s="239"/>
      <c r="AA12" s="233"/>
      <c r="AB12" s="112"/>
    </row>
    <row r="13" spans="1:23" ht="20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2" ht="15">
      <c r="A14" s="28" t="s">
        <v>34</v>
      </c>
      <c r="B14" s="28"/>
      <c r="C14" s="28"/>
      <c r="D14" s="28"/>
      <c r="E14" s="28"/>
      <c r="G14" s="28"/>
      <c r="H14" s="28"/>
      <c r="I14" s="28" t="s">
        <v>35</v>
      </c>
      <c r="J14" s="28"/>
      <c r="K14" s="28"/>
      <c r="L14" s="28"/>
      <c r="M14" s="28"/>
      <c r="N14" s="28" t="s">
        <v>36</v>
      </c>
      <c r="O14" s="28"/>
      <c r="P14" s="28"/>
      <c r="Q14" s="28"/>
      <c r="R14" s="28" t="s">
        <v>37</v>
      </c>
      <c r="S14" s="28"/>
      <c r="T14" s="28"/>
      <c r="U14" s="29"/>
      <c r="V14" s="29"/>
    </row>
    <row r="15" spans="1:22" ht="15">
      <c r="A15" s="28" t="s">
        <v>38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9"/>
    </row>
    <row r="16" spans="1:22" ht="1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0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</sheetData>
  <mergeCells count="47">
    <mergeCell ref="M11:M12"/>
    <mergeCell ref="C11:C12"/>
    <mergeCell ref="E11:E12"/>
    <mergeCell ref="D11:D12"/>
    <mergeCell ref="G11:G12"/>
    <mergeCell ref="A7:AB7"/>
    <mergeCell ref="W4:W5"/>
    <mergeCell ref="AA4:AA5"/>
    <mergeCell ref="Z4:Z5"/>
    <mergeCell ref="C4:C5"/>
    <mergeCell ref="D4:N4"/>
    <mergeCell ref="O4:O5"/>
    <mergeCell ref="P4:P5"/>
    <mergeCell ref="Q4:Q5"/>
    <mergeCell ref="R4:R5"/>
    <mergeCell ref="A1:AB1"/>
    <mergeCell ref="A2:AB2"/>
    <mergeCell ref="Y4:Y5"/>
    <mergeCell ref="X4:X5"/>
    <mergeCell ref="AB4:AB5"/>
    <mergeCell ref="V4:V5"/>
    <mergeCell ref="S4:S5"/>
    <mergeCell ref="T4:U4"/>
    <mergeCell ref="A3:AB3"/>
    <mergeCell ref="Z11:Z12"/>
    <mergeCell ref="AA11:AA12"/>
    <mergeCell ref="F11:F12"/>
    <mergeCell ref="Y11:Y12"/>
    <mergeCell ref="H11:H12"/>
    <mergeCell ref="I11:I12"/>
    <mergeCell ref="N11:N12"/>
    <mergeCell ref="J11:J12"/>
    <mergeCell ref="K11:K12"/>
    <mergeCell ref="L11:L12"/>
    <mergeCell ref="C9:C10"/>
    <mergeCell ref="D9:D10"/>
    <mergeCell ref="E9:E10"/>
    <mergeCell ref="F9:F10"/>
    <mergeCell ref="G9:G10"/>
    <mergeCell ref="H9:H10"/>
    <mergeCell ref="I9:I10"/>
    <mergeCell ref="J9:J10"/>
    <mergeCell ref="O9:AB10"/>
    <mergeCell ref="K9:K10"/>
    <mergeCell ref="L9:L10"/>
    <mergeCell ref="M9:M10"/>
    <mergeCell ref="N9:N10"/>
  </mergeCells>
  <printOptions horizontalCentered="1"/>
  <pageMargins left="0.5" right="0" top="0.52" bottom="0.5" header="0.5" footer="0.2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sdo</cp:lastModifiedBy>
  <cp:lastPrinted>2009-05-26T10:10:19Z</cp:lastPrinted>
  <dcterms:created xsi:type="dcterms:W3CDTF">1996-10-14T23:33:28Z</dcterms:created>
  <dcterms:modified xsi:type="dcterms:W3CDTF">2010-04-27T06:02:26Z</dcterms:modified>
  <cp:category/>
  <cp:version/>
  <cp:contentType/>
  <cp:contentStatus/>
</cp:coreProperties>
</file>